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19" firstSheet="2" activeTab="6"/>
  </bookViews>
  <sheets>
    <sheet name="Info " sheetId="82" r:id="rId1"/>
    <sheet name="1. key ratios " sheetId="84" r:id="rId2"/>
    <sheet name="2.RC" sheetId="83" r:id="rId3"/>
    <sheet name="3.RI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CICR" sheetId="36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N21" i="92" l="1"/>
  <c r="C40" i="83" l="1"/>
  <c r="H17" i="91"/>
  <c r="H13" i="91"/>
  <c r="H14" i="91"/>
  <c r="H15" i="91"/>
  <c r="H18" i="91"/>
  <c r="H21" i="91"/>
  <c r="C35" i="69"/>
  <c r="C14" i="69"/>
  <c r="G20" i="88"/>
  <c r="G19" i="88"/>
  <c r="G18" i="88"/>
  <c r="G17" i="88"/>
  <c r="G16" i="88"/>
  <c r="G14" i="88"/>
  <c r="G13" i="88"/>
  <c r="G12" i="88"/>
  <c r="G11" i="88"/>
  <c r="G10" i="88"/>
  <c r="G9" i="88"/>
  <c r="G8" i="88"/>
  <c r="F15" i="88"/>
  <c r="E15" i="88"/>
  <c r="C15" i="88"/>
  <c r="G15" i="88" l="1"/>
  <c r="D34" i="85"/>
  <c r="C34" i="85"/>
  <c r="C45" i="85" l="1"/>
  <c r="D14" i="83"/>
  <c r="C14" i="83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8" i="91"/>
  <c r="H22" i="91" s="1"/>
  <c r="K22" i="90" l="1"/>
  <c r="L22" i="90"/>
  <c r="M22" i="90"/>
  <c r="N22" i="90"/>
  <c r="O22" i="90"/>
  <c r="P22" i="90"/>
  <c r="Q22" i="90"/>
  <c r="R22" i="90"/>
  <c r="S22" i="90"/>
  <c r="D15" i="36"/>
  <c r="E12" i="92" l="1"/>
  <c r="D21" i="88"/>
  <c r="E21" i="88"/>
  <c r="C22" i="90" l="1"/>
  <c r="C12" i="89"/>
  <c r="C6" i="89"/>
  <c r="F21" i="88"/>
  <c r="D6" i="86" l="1"/>
  <c r="C6" i="86"/>
  <c r="C14" i="86" s="1"/>
  <c r="C14" i="92" l="1"/>
  <c r="C7" i="92"/>
  <c r="C21" i="92" s="1"/>
  <c r="E8" i="92"/>
  <c r="D20" i="83" l="1"/>
  <c r="E9" i="92" l="1"/>
  <c r="E10" i="92"/>
  <c r="E11" i="92"/>
  <c r="E15" i="92"/>
  <c r="E16" i="92"/>
  <c r="E17" i="92"/>
  <c r="E18" i="92"/>
  <c r="E19" i="92"/>
  <c r="D22" i="90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D14" i="86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F34" i="85"/>
  <c r="G34" i="85"/>
  <c r="G45" i="85" s="1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H9" i="85" l="1"/>
  <c r="C41" i="89"/>
  <c r="H34" i="85"/>
  <c r="E30" i="85"/>
  <c r="E53" i="85"/>
  <c r="F22" i="85"/>
  <c r="F31" i="85" s="1"/>
  <c r="G54" i="85"/>
  <c r="E34" i="85"/>
  <c r="E61" i="85"/>
  <c r="H53" i="85"/>
  <c r="F45" i="85"/>
  <c r="H45" i="85" s="1"/>
  <c r="H61" i="85"/>
  <c r="G31" i="85"/>
  <c r="E14" i="92"/>
  <c r="E7" i="92"/>
  <c r="G21" i="88"/>
  <c r="C5" i="73" s="1"/>
  <c r="C8" i="73" s="1"/>
  <c r="C13" i="73" s="1"/>
  <c r="E22" i="85"/>
  <c r="C31" i="85"/>
  <c r="F54" i="85"/>
  <c r="H30" i="85"/>
  <c r="D31" i="85"/>
  <c r="C52" i="89"/>
  <c r="D54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22" i="85" l="1"/>
  <c r="E21" i="92"/>
  <c r="H31" i="85"/>
  <c r="H54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24" i="69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15" i="36" l="1"/>
  <c r="V8" i="64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3" i="69" l="1"/>
</calcChain>
</file>

<file path=xl/sharedStrings.xml><?xml version="1.0" encoding="utf-8"?>
<sst xmlns="http://schemas.openxmlformats.org/spreadsheetml/2006/main" count="667" uniqueCount="439">
  <si>
    <t>a</t>
  </si>
  <si>
    <t>b</t>
  </si>
  <si>
    <t>c</t>
  </si>
  <si>
    <t>d</t>
  </si>
  <si>
    <t>e</t>
  </si>
  <si>
    <t>T</t>
  </si>
  <si>
    <t>T-1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</si>
  <si>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</si>
  <si>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</si>
  <si>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</si>
  <si>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</si>
  <si>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</si>
  <si>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</si>
  <si>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</si>
  <si>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</si>
  <si>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</si>
  <si>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</si>
  <si>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</si>
  <si>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e = c + d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</si>
  <si>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</si>
  <si>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</si>
  <si>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</si>
  <si>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</si>
  <si>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</si>
  <si>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</si>
  <si>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</si>
  <si>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</si>
  <si>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</si>
  <si>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</si>
  <si>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</si>
  <si>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</si>
  <si>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</si>
  <si>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Currency induced credit risk (CICR)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</si>
  <si>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</si>
  <si>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</si>
  <si>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</si>
  <si>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</si>
  <si>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</si>
  <si>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</si>
  <si>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</si>
  <si>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</si>
  <si>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</si>
  <si>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</si>
  <si>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</si>
  <si>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</si>
  <si>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</si>
  <si>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</si>
  <si>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</si>
  <si>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</si>
  <si>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</si>
  <si>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</si>
  <si>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</si>
  <si>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</si>
  <si>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</si>
  <si>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</si>
  <si>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</si>
  <si>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</si>
  <si>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</si>
  <si>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</si>
  <si>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</si>
  <si>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</si>
  <si>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</si>
  <si>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</si>
  <si>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</si>
  <si>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</si>
  <si>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</si>
  <si>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</si>
  <si>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</si>
  <si>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</si>
  <si>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</si>
  <si>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</si>
  <si>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</si>
  <si>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</si>
  <si>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</si>
  <si>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</si>
  <si>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</si>
  <si>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</si>
  <si>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</si>
  <si>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</si>
  <si>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</si>
  <si>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</si>
  <si>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</si>
  <si>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</si>
  <si>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</si>
  <si>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</si>
  <si>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</si>
  <si>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</si>
  <si>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</si>
  <si>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</si>
  <si>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</si>
  <si>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</si>
  <si>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</si>
  <si>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Table 14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</si>
  <si>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</si>
  <si>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</si>
  <si>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</si>
  <si>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</si>
  <si>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</si>
  <si>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</si>
  <si>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</si>
  <si>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</si>
  <si>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</si>
  <si>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</si>
  <si>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</si>
  <si>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</si>
  <si>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</si>
  <si>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</si>
  <si>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</si>
  <si>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</si>
  <si>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</si>
  <si>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</si>
  <si>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</si>
  <si>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</si>
  <si>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</si>
  <si>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</si>
  <si>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</si>
  <si>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</si>
  <si>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</si>
  <si>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</si>
  <si>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</si>
  <si>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</si>
  <si>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</si>
  <si>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</si>
  <si>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</si>
  <si>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</si>
  <si>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</si>
  <si>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</si>
  <si>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</si>
  <si>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Risk Exposure</t>
  </si>
  <si>
    <t>Bank</t>
  </si>
  <si>
    <t>Date</t>
  </si>
  <si>
    <t>Claims in the form of collective investment undertakings</t>
  </si>
  <si>
    <t>Claims in the form of collective investment undertakings (‘CIU’)*</t>
  </si>
  <si>
    <t>Currency induced credit risk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</si>
  <si>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</si>
  <si>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</si>
  <si>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</si>
  <si>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</si>
  <si>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</si>
  <si>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</si>
  <si>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</si>
  <si>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</si>
  <si>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</si>
  <si>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</si>
  <si>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</si>
  <si>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</si>
  <si>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</si>
  <si>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</si>
  <si>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Total regulatory capital ratio ( ≥ 9.6 %)</t>
  </si>
  <si>
    <t>Common equity Tier 1 ratio ( ≥ 6.4 %)</t>
  </si>
  <si>
    <t>Total regulatory capital ratio ( ≥ 10.5 %)</t>
  </si>
  <si>
    <t xml:space="preserve">Tier 1 ratio ( ≥ 8.5 %) 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</si>
  <si>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</si>
  <si>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</si>
  <si>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</si>
  <si>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</si>
  <si>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</si>
  <si>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</si>
  <si>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</si>
  <si>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</si>
  <si>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</si>
  <si>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</si>
  <si>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</si>
  <si>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</si>
  <si>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</si>
  <si>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</si>
  <si>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</si>
  <si>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</si>
  <si>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</si>
  <si>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</si>
  <si>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</si>
  <si>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</si>
  <si>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</si>
  <si>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</si>
  <si>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</si>
  <si>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</si>
  <si>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</si>
  <si>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</si>
  <si>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</si>
  <si>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</si>
  <si>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</si>
  <si>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</si>
  <si>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</si>
  <si>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</si>
  <si>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</si>
  <si>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</si>
  <si>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</si>
  <si>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</si>
  <si>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</si>
  <si>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</si>
  <si>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</si>
  <si>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</si>
  <si>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</si>
  <si>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</si>
  <si>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</si>
  <si>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</si>
  <si>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</si>
  <si>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</si>
  <si>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</si>
  <si>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</si>
  <si>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</si>
  <si>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</si>
  <si>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</si>
  <si>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</si>
  <si>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</si>
  <si>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</si>
  <si>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</si>
  <si>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</si>
  <si>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</si>
  <si>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</si>
  <si>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</si>
  <si>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</si>
  <si>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</si>
  <si>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</si>
  <si>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</si>
  <si>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</si>
  <si>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</si>
  <si>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</si>
  <si>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</si>
  <si>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</si>
  <si>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</si>
  <si>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Subject to Currency Induced Credit Risk Framework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</si>
  <si>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</si>
  <si>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</si>
  <si>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</si>
  <si>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</si>
  <si>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</si>
  <si>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</si>
  <si>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</si>
  <si>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</si>
  <si>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</si>
  <si>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</si>
  <si>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</si>
  <si>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</si>
  <si>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</si>
  <si>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</si>
  <si>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</si>
  <si>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</si>
  <si>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</si>
  <si>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</si>
  <si>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</si>
  <si>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</si>
  <si>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</si>
  <si>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</si>
  <si>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</si>
  <si>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</si>
  <si>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</si>
  <si>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</si>
  <si>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</si>
  <si>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</si>
  <si>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</si>
  <si>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</si>
  <si>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</si>
  <si>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</si>
  <si>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</si>
  <si>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</si>
  <si>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</si>
  <si>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</si>
  <si>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</si>
  <si>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</si>
  <si>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</si>
  <si>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</si>
  <si>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</si>
  <si>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</si>
  <si>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</si>
  <si>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</si>
  <si>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</si>
  <si>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</si>
  <si>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</si>
  <si>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</si>
  <si>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</si>
  <si>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</si>
  <si>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</si>
  <si>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</si>
  <si>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</si>
  <si>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</si>
  <si>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</si>
  <si>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</si>
  <si>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</si>
  <si>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</si>
  <si>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</si>
  <si>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</si>
  <si>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</si>
  <si>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</si>
  <si>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</si>
  <si>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</si>
  <si>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</si>
  <si>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</si>
  <si>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</si>
  <si>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Risk-weighted assets (RWA) (Based on Basel I frameworks)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</si>
  <si>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</si>
  <si>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</si>
  <si>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</si>
  <si>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</si>
  <si>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</si>
  <si>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>Common equity Tier 1 ratio ( ≥ 7.0 %)</t>
  </si>
  <si>
    <t>Based on Basel I framework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</si>
  <si>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</si>
  <si>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</si>
  <si>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</si>
  <si>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</si>
  <si>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</si>
  <si>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Other claims</t>
  </si>
  <si>
    <t>Counterparty Credit Risk Weighted Exposures</t>
  </si>
  <si>
    <t>Currency induced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</si>
  <si>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</si>
  <si>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</si>
  <si>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</si>
  <si>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</si>
  <si>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</si>
  <si>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</si>
  <si>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</si>
  <si>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</si>
  <si>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</si>
  <si>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</si>
  <si>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</si>
  <si>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</si>
  <si>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</si>
  <si>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</si>
  <si>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</si>
  <si>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</si>
  <si>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</si>
  <si>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</si>
  <si>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</si>
  <si>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</si>
  <si>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</si>
  <si>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</si>
  <si>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</si>
  <si>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</si>
  <si>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</si>
  <si>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</si>
  <si>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 xml:space="preserve">Unhedged claims (Claims where the source of repayment is denominated in the different currency from the exposure's currency) 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</si>
  <si>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</si>
  <si>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</si>
  <si>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</si>
  <si>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</si>
  <si>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</si>
  <si>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</si>
  <si>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</si>
  <si>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</si>
  <si>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</si>
  <si>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</si>
  <si>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</si>
  <si>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</si>
  <si>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</si>
  <si>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</si>
  <si>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</si>
  <si>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</si>
  <si>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</si>
  <si>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</si>
  <si>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</si>
  <si>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</si>
  <si>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</si>
  <si>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</si>
  <si>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</si>
  <si>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</si>
  <si>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</si>
  <si>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</si>
  <si>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</si>
  <si>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</si>
  <si>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</si>
  <si>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</si>
  <si>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</si>
  <si>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</si>
  <si>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</si>
  <si>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</si>
  <si>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</si>
  <si>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</si>
  <si>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</si>
  <si>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</si>
  <si>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</si>
  <si>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</si>
  <si>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</si>
  <si>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</si>
  <si>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</si>
  <si>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</si>
  <si>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</si>
  <si>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</si>
  <si>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</si>
  <si>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</si>
  <si>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</si>
  <si>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</si>
  <si>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</si>
  <si>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</si>
  <si>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</si>
  <si>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</si>
  <si>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</si>
  <si>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</si>
  <si>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</si>
  <si>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</si>
  <si>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</si>
  <si>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</si>
  <si>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</si>
  <si>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</si>
  <si>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</si>
  <si>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</si>
  <si>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</si>
  <si>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</si>
  <si>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</si>
  <si>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</si>
  <si>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</si>
  <si>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</si>
  <si>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</si>
  <si>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</si>
  <si>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</si>
  <si>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</si>
  <si>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Dan Balke (Germany)</t>
  </si>
  <si>
    <t>Thomas Engelhardt (Germany)</t>
  </si>
  <si>
    <t>Franciscus Bernardus Martinus Streppel (Netherlands)</t>
  </si>
  <si>
    <t>Paul-Catalin Panciu (Romania)</t>
  </si>
  <si>
    <t>Shavkat Akmalov (Uzbekistan)</t>
  </si>
  <si>
    <t>Zaal Pirtskhelava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</si>
  <si>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</si>
  <si>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</si>
  <si>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</si>
  <si>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</si>
  <si>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</si>
  <si>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</si>
  <si>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 xml:space="preserve">ResponsAbility Management Company S.A., responsAbility Global Microfinance Fund (Luxembourg) </t>
  </si>
  <si>
    <t xml:space="preserve">ResponsAbility SICAV (Lux) -  responsAbility SICAV (Lux) Microfinance Leaders Fund  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</si>
  <si>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</si>
  <si>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</si>
  <si>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</si>
  <si>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</si>
  <si>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</si>
  <si>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Omidyar Tufts Microfinance Fund (USA) </t>
  </si>
  <si>
    <t>table 9 (Capital), C46</t>
  </si>
  <si>
    <t>table 9 (Capital), C15</t>
  </si>
  <si>
    <t>table 9 (Capital), C10</t>
  </si>
  <si>
    <t>table 9 (Capital), C13</t>
  </si>
  <si>
    <t>6.2.1</t>
  </si>
  <si>
    <t>30.06.2017</t>
  </si>
  <si>
    <t>"Credo"</t>
  </si>
  <si>
    <t>2Q2017</t>
  </si>
  <si>
    <t>1Q2017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</si>
  <si>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92/04 of the President of the National Bank of Georgia on “Disclosure requirements for commercial banks within Pillar 3” and other relevant decrees and regulations of NBG. </t>
  </si>
  <si>
    <t>JSC "CREDO BANK"</t>
  </si>
  <si>
    <t>Dan Balke</t>
  </si>
  <si>
    <t>www.credo.ge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</si>
</sst>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name val="Calibri"/>
      <family val="2"/>
      <charset val="204"/>
      <scheme val="minor"/>
    </font>
    <font>
      <sz val="10"/>
      <name val="Geo_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333333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168" fontId="23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168" fontId="23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169" fontId="23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2" fillId="9" borderId="33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0" fontId="21" fillId="64" borderId="39" applyNumberFormat="0" applyAlignment="0" applyProtection="0"/>
    <xf numFmtId="168" fontId="23" fillId="64" borderId="39" applyNumberFormat="0" applyAlignment="0" applyProtection="0"/>
    <xf numFmtId="169" fontId="23" fillId="64" borderId="39" applyNumberFormat="0" applyAlignment="0" applyProtection="0"/>
    <xf numFmtId="168" fontId="23" fillId="64" borderId="39" applyNumberFormat="0" applyAlignment="0" applyProtection="0"/>
    <xf numFmtId="168" fontId="23" fillId="64" borderId="39" applyNumberFormat="0" applyAlignment="0" applyProtection="0"/>
    <xf numFmtId="169" fontId="23" fillId="64" borderId="39" applyNumberFormat="0" applyAlignment="0" applyProtection="0"/>
    <xf numFmtId="168" fontId="23" fillId="64" borderId="39" applyNumberFormat="0" applyAlignment="0" applyProtection="0"/>
    <xf numFmtId="168" fontId="23" fillId="64" borderId="39" applyNumberFormat="0" applyAlignment="0" applyProtection="0"/>
    <xf numFmtId="169" fontId="23" fillId="64" borderId="39" applyNumberFormat="0" applyAlignment="0" applyProtection="0"/>
    <xf numFmtId="168" fontId="23" fillId="64" borderId="39" applyNumberFormat="0" applyAlignment="0" applyProtection="0"/>
    <xf numFmtId="168" fontId="23" fillId="64" borderId="39" applyNumberFormat="0" applyAlignment="0" applyProtection="0"/>
    <xf numFmtId="169" fontId="23" fillId="64" borderId="39" applyNumberFormat="0" applyAlignment="0" applyProtection="0"/>
    <xf numFmtId="168" fontId="23" fillId="64" borderId="39" applyNumberFormat="0" applyAlignment="0" applyProtection="0"/>
    <xf numFmtId="0" fontId="21" fillId="64" borderId="39" applyNumberFormat="0" applyAlignment="0" applyProtection="0"/>
    <xf numFmtId="0" fontId="24" fillId="65" borderId="40" applyNumberFormat="0" applyAlignment="0" applyProtection="0"/>
    <xf numFmtId="0" fontId="25" fillId="10" borderId="36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0" fontId="24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0" fontId="25" fillId="10" borderId="36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169" fontId="26" fillId="65" borderId="40" applyNumberFormat="0" applyAlignment="0" applyProtection="0"/>
    <xf numFmtId="168" fontId="26" fillId="65" borderId="40" applyNumberFormat="0" applyAlignment="0" applyProtection="0"/>
    <xf numFmtId="0" fontId="24" fillId="65" borderId="40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1">
      <alignment vertical="center"/>
    </xf>
    <xf numFmtId="38" fontId="9" fillId="0" borderId="41">
      <alignment vertical="center"/>
    </xf>
    <xf numFmtId="38" fontId="9" fillId="0" borderId="41">
      <alignment vertical="center"/>
    </xf>
    <xf numFmtId="38" fontId="9" fillId="0" borderId="41">
      <alignment vertical="center"/>
    </xf>
    <xf numFmtId="38" fontId="9" fillId="0" borderId="41">
      <alignment vertical="center"/>
    </xf>
    <xf numFmtId="38" fontId="9" fillId="0" borderId="41">
      <alignment vertical="center"/>
    </xf>
    <xf numFmtId="38" fontId="9" fillId="0" borderId="41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0" applyNumberFormat="0" applyAlignment="0" applyProtection="0">
      <alignment horizontal="left" vertical="center"/>
    </xf>
    <xf numFmtId="0" fontId="37" fillId="0" borderId="30" applyNumberFormat="0" applyAlignment="0" applyProtection="0">
      <alignment horizontal="left" vertical="center"/>
    </xf>
    <xf numFmtId="168" fontId="37" fillId="0" borderId="30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2" applyNumberFormat="0" applyFill="0" applyAlignment="0" applyProtection="0"/>
    <xf numFmtId="169" fontId="38" fillId="0" borderId="42" applyNumberFormat="0" applyFill="0" applyAlignment="0" applyProtection="0"/>
    <xf numFmtId="0" fontId="38" fillId="0" borderId="42" applyNumberFormat="0" applyFill="0" applyAlignment="0" applyProtection="0"/>
    <xf numFmtId="168" fontId="38" fillId="0" borderId="42" applyNumberFormat="0" applyFill="0" applyAlignment="0" applyProtection="0"/>
    <xf numFmtId="168" fontId="38" fillId="0" borderId="42" applyNumberFormat="0" applyFill="0" applyAlignment="0" applyProtection="0"/>
    <xf numFmtId="168" fontId="38" fillId="0" borderId="42" applyNumberFormat="0" applyFill="0" applyAlignment="0" applyProtection="0"/>
    <xf numFmtId="169" fontId="38" fillId="0" borderId="42" applyNumberFormat="0" applyFill="0" applyAlignment="0" applyProtection="0"/>
    <xf numFmtId="168" fontId="38" fillId="0" borderId="42" applyNumberFormat="0" applyFill="0" applyAlignment="0" applyProtection="0"/>
    <xf numFmtId="168" fontId="38" fillId="0" borderId="42" applyNumberFormat="0" applyFill="0" applyAlignment="0" applyProtection="0"/>
    <xf numFmtId="169" fontId="38" fillId="0" borderId="42" applyNumberFormat="0" applyFill="0" applyAlignment="0" applyProtection="0"/>
    <xf numFmtId="168" fontId="38" fillId="0" borderId="42" applyNumberFormat="0" applyFill="0" applyAlignment="0" applyProtection="0"/>
    <xf numFmtId="168" fontId="38" fillId="0" borderId="42" applyNumberFormat="0" applyFill="0" applyAlignment="0" applyProtection="0"/>
    <xf numFmtId="169" fontId="38" fillId="0" borderId="42" applyNumberFormat="0" applyFill="0" applyAlignment="0" applyProtection="0"/>
    <xf numFmtId="168" fontId="38" fillId="0" borderId="42" applyNumberFormat="0" applyFill="0" applyAlignment="0" applyProtection="0"/>
    <xf numFmtId="168" fontId="38" fillId="0" borderId="42" applyNumberFormat="0" applyFill="0" applyAlignment="0" applyProtection="0"/>
    <xf numFmtId="169" fontId="38" fillId="0" borderId="42" applyNumberFormat="0" applyFill="0" applyAlignment="0" applyProtection="0"/>
    <xf numFmtId="168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169" fontId="39" fillId="0" borderId="43" applyNumberFormat="0" applyFill="0" applyAlignment="0" applyProtection="0"/>
    <xf numFmtId="0" fontId="39" fillId="0" borderId="43" applyNumberFormat="0" applyFill="0" applyAlignment="0" applyProtection="0"/>
    <xf numFmtId="168" fontId="39" fillId="0" borderId="43" applyNumberFormat="0" applyFill="0" applyAlignment="0" applyProtection="0"/>
    <xf numFmtId="168" fontId="39" fillId="0" borderId="43" applyNumberFormat="0" applyFill="0" applyAlignment="0" applyProtection="0"/>
    <xf numFmtId="168" fontId="39" fillId="0" borderId="43" applyNumberFormat="0" applyFill="0" applyAlignment="0" applyProtection="0"/>
    <xf numFmtId="169" fontId="39" fillId="0" borderId="43" applyNumberFormat="0" applyFill="0" applyAlignment="0" applyProtection="0"/>
    <xf numFmtId="168" fontId="39" fillId="0" borderId="43" applyNumberFormat="0" applyFill="0" applyAlignment="0" applyProtection="0"/>
    <xf numFmtId="168" fontId="39" fillId="0" borderId="43" applyNumberFormat="0" applyFill="0" applyAlignment="0" applyProtection="0"/>
    <xf numFmtId="169" fontId="39" fillId="0" borderId="43" applyNumberFormat="0" applyFill="0" applyAlignment="0" applyProtection="0"/>
    <xf numFmtId="168" fontId="39" fillId="0" borderId="43" applyNumberFormat="0" applyFill="0" applyAlignment="0" applyProtection="0"/>
    <xf numFmtId="168" fontId="39" fillId="0" borderId="43" applyNumberFormat="0" applyFill="0" applyAlignment="0" applyProtection="0"/>
    <xf numFmtId="169" fontId="39" fillId="0" borderId="43" applyNumberFormat="0" applyFill="0" applyAlignment="0" applyProtection="0"/>
    <xf numFmtId="168" fontId="39" fillId="0" borderId="43" applyNumberFormat="0" applyFill="0" applyAlignment="0" applyProtection="0"/>
    <xf numFmtId="168" fontId="39" fillId="0" borderId="43" applyNumberFormat="0" applyFill="0" applyAlignment="0" applyProtection="0"/>
    <xf numFmtId="169" fontId="39" fillId="0" borderId="43" applyNumberFormat="0" applyFill="0" applyAlignment="0" applyProtection="0"/>
    <xf numFmtId="168" fontId="39" fillId="0" borderId="43" applyNumberFormat="0" applyFill="0" applyAlignment="0" applyProtection="0"/>
    <xf numFmtId="0" fontId="39" fillId="0" borderId="43" applyNumberFormat="0" applyFill="0" applyAlignment="0" applyProtection="0"/>
    <xf numFmtId="0" fontId="40" fillId="0" borderId="44" applyNumberFormat="0" applyFill="0" applyAlignment="0" applyProtection="0"/>
    <xf numFmtId="169" fontId="40" fillId="0" borderId="44" applyNumberFormat="0" applyFill="0" applyAlignment="0" applyProtection="0"/>
    <xf numFmtId="0" fontId="40" fillId="0" borderId="44" applyNumberFormat="0" applyFill="0" applyAlignment="0" applyProtection="0"/>
    <xf numFmtId="168" fontId="40" fillId="0" borderId="44" applyNumberFormat="0" applyFill="0" applyAlignment="0" applyProtection="0"/>
    <xf numFmtId="0" fontId="40" fillId="0" borderId="44" applyNumberFormat="0" applyFill="0" applyAlignment="0" applyProtection="0"/>
    <xf numFmtId="168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168" fontId="40" fillId="0" borderId="44" applyNumberFormat="0" applyFill="0" applyAlignment="0" applyProtection="0"/>
    <xf numFmtId="169" fontId="40" fillId="0" borderId="44" applyNumberFormat="0" applyFill="0" applyAlignment="0" applyProtection="0"/>
    <xf numFmtId="168" fontId="40" fillId="0" borderId="44" applyNumberFormat="0" applyFill="0" applyAlignment="0" applyProtection="0"/>
    <xf numFmtId="168" fontId="40" fillId="0" borderId="44" applyNumberFormat="0" applyFill="0" applyAlignment="0" applyProtection="0"/>
    <xf numFmtId="169" fontId="40" fillId="0" borderId="44" applyNumberFormat="0" applyFill="0" applyAlignment="0" applyProtection="0"/>
    <xf numFmtId="168" fontId="40" fillId="0" borderId="44" applyNumberFormat="0" applyFill="0" applyAlignment="0" applyProtection="0"/>
    <xf numFmtId="168" fontId="40" fillId="0" borderId="44" applyNumberFormat="0" applyFill="0" applyAlignment="0" applyProtection="0"/>
    <xf numFmtId="169" fontId="40" fillId="0" borderId="44" applyNumberFormat="0" applyFill="0" applyAlignment="0" applyProtection="0"/>
    <xf numFmtId="168" fontId="40" fillId="0" borderId="44" applyNumberFormat="0" applyFill="0" applyAlignment="0" applyProtection="0"/>
    <xf numFmtId="168" fontId="40" fillId="0" borderId="44" applyNumberFormat="0" applyFill="0" applyAlignment="0" applyProtection="0"/>
    <xf numFmtId="169" fontId="40" fillId="0" borderId="44" applyNumberFormat="0" applyFill="0" applyAlignment="0" applyProtection="0"/>
    <xf numFmtId="168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168" fontId="51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168" fontId="51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169" fontId="51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50" fillId="8" borderId="33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0" fontId="49" fillId="43" borderId="39" applyNumberFormat="0" applyAlignment="0" applyProtection="0"/>
    <xf numFmtId="168" fontId="51" fillId="43" borderId="39" applyNumberFormat="0" applyAlignment="0" applyProtection="0"/>
    <xf numFmtId="169" fontId="51" fillId="43" borderId="39" applyNumberFormat="0" applyAlignment="0" applyProtection="0"/>
    <xf numFmtId="168" fontId="51" fillId="43" borderId="39" applyNumberFormat="0" applyAlignment="0" applyProtection="0"/>
    <xf numFmtId="168" fontId="51" fillId="43" borderId="39" applyNumberFormat="0" applyAlignment="0" applyProtection="0"/>
    <xf numFmtId="169" fontId="51" fillId="43" borderId="39" applyNumberFormat="0" applyAlignment="0" applyProtection="0"/>
    <xf numFmtId="168" fontId="51" fillId="43" borderId="39" applyNumberFormat="0" applyAlignment="0" applyProtection="0"/>
    <xf numFmtId="168" fontId="51" fillId="43" borderId="39" applyNumberFormat="0" applyAlignment="0" applyProtection="0"/>
    <xf numFmtId="169" fontId="51" fillId="43" borderId="39" applyNumberFormat="0" applyAlignment="0" applyProtection="0"/>
    <xf numFmtId="168" fontId="51" fillId="43" borderId="39" applyNumberFormat="0" applyAlignment="0" applyProtection="0"/>
    <xf numFmtId="168" fontId="51" fillId="43" borderId="39" applyNumberFormat="0" applyAlignment="0" applyProtection="0"/>
    <xf numFmtId="169" fontId="51" fillId="43" borderId="39" applyNumberFormat="0" applyAlignment="0" applyProtection="0"/>
    <xf numFmtId="168" fontId="51" fillId="43" borderId="39" applyNumberFormat="0" applyAlignment="0" applyProtection="0"/>
    <xf numFmtId="0" fontId="49" fillId="43" borderId="39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5" applyNumberFormat="0" applyFill="0" applyAlignment="0" applyProtection="0"/>
    <xf numFmtId="0" fontId="53" fillId="0" borderId="35" applyNumberFormat="0" applyFill="0" applyAlignment="0" applyProtection="0"/>
    <xf numFmtId="168" fontId="54" fillId="0" borderId="45" applyNumberFormat="0" applyFill="0" applyAlignment="0" applyProtection="0"/>
    <xf numFmtId="168" fontId="54" fillId="0" borderId="45" applyNumberFormat="0" applyFill="0" applyAlignment="0" applyProtection="0"/>
    <xf numFmtId="169" fontId="54" fillId="0" borderId="45" applyNumberFormat="0" applyFill="0" applyAlignment="0" applyProtection="0"/>
    <xf numFmtId="0" fontId="52" fillId="0" borderId="4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168" fontId="54" fillId="0" borderId="45" applyNumberFormat="0" applyFill="0" applyAlignment="0" applyProtection="0"/>
    <xf numFmtId="169" fontId="54" fillId="0" borderId="45" applyNumberFormat="0" applyFill="0" applyAlignment="0" applyProtection="0"/>
    <xf numFmtId="168" fontId="54" fillId="0" borderId="45" applyNumberFormat="0" applyFill="0" applyAlignment="0" applyProtection="0"/>
    <xf numFmtId="168" fontId="54" fillId="0" borderId="45" applyNumberFormat="0" applyFill="0" applyAlignment="0" applyProtection="0"/>
    <xf numFmtId="169" fontId="54" fillId="0" borderId="45" applyNumberFormat="0" applyFill="0" applyAlignment="0" applyProtection="0"/>
    <xf numFmtId="168" fontId="54" fillId="0" borderId="45" applyNumberFormat="0" applyFill="0" applyAlignment="0" applyProtection="0"/>
    <xf numFmtId="168" fontId="54" fillId="0" borderId="45" applyNumberFormat="0" applyFill="0" applyAlignment="0" applyProtection="0"/>
    <xf numFmtId="169" fontId="54" fillId="0" borderId="45" applyNumberFormat="0" applyFill="0" applyAlignment="0" applyProtection="0"/>
    <xf numFmtId="168" fontId="54" fillId="0" borderId="45" applyNumberFormat="0" applyFill="0" applyAlignment="0" applyProtection="0"/>
    <xf numFmtId="168" fontId="54" fillId="0" borderId="45" applyNumberFormat="0" applyFill="0" applyAlignment="0" applyProtection="0"/>
    <xf numFmtId="169" fontId="54" fillId="0" borderId="45" applyNumberFormat="0" applyFill="0" applyAlignment="0" applyProtection="0"/>
    <xf numFmtId="168" fontId="54" fillId="0" borderId="45" applyNumberFormat="0" applyFill="0" applyAlignment="0" applyProtection="0"/>
    <xf numFmtId="0" fontId="52" fillId="0" borderId="45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6"/>
    <xf numFmtId="169" fontId="9" fillId="0" borderId="46"/>
    <xf numFmtId="168" fontId="9" fillId="0" borderId="46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168" fontId="2" fillId="0" borderId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2" fillId="74" borderId="47" applyNumberFormat="0" applyFont="0" applyAlignment="0" applyProtection="0"/>
    <xf numFmtId="0" fontId="10" fillId="74" borderId="47" applyNumberFormat="0" applyFont="0" applyAlignment="0" applyProtection="0"/>
    <xf numFmtId="168" fontId="2" fillId="0" borderId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0" fontId="10" fillId="74" borderId="47" applyNumberFormat="0" applyFont="0" applyAlignment="0" applyProtection="0"/>
    <xf numFmtId="0" fontId="2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169" fontId="2" fillId="0" borderId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2" fillId="74" borderId="47" applyNumberFormat="0" applyFont="0" applyAlignment="0" applyProtection="0"/>
    <xf numFmtId="0" fontId="2" fillId="0" borderId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1" fillId="11" borderId="3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10" fillId="74" borderId="47" applyNumberFormat="0" applyFont="0" applyAlignment="0" applyProtection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169" fontId="2" fillId="0" borderId="0"/>
    <xf numFmtId="0" fontId="2" fillId="74" borderId="47" applyNumberFormat="0" applyFont="0" applyAlignment="0" applyProtection="0"/>
    <xf numFmtId="168" fontId="2" fillId="0" borderId="0"/>
    <xf numFmtId="0" fontId="2" fillId="74" borderId="47" applyNumberFormat="0" applyFont="0" applyAlignment="0" applyProtection="0"/>
    <xf numFmtId="168" fontId="2" fillId="0" borderId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169" fontId="2" fillId="0" borderId="0"/>
    <xf numFmtId="168" fontId="2" fillId="0" borderId="0"/>
    <xf numFmtId="0" fontId="2" fillId="74" borderId="47" applyNumberFormat="0" applyFont="0" applyAlignment="0" applyProtection="0"/>
    <xf numFmtId="168" fontId="2" fillId="0" borderId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169" fontId="2" fillId="0" borderId="0"/>
    <xf numFmtId="0" fontId="2" fillId="74" borderId="47" applyNumberFormat="0" applyFont="0" applyAlignment="0" applyProtection="0"/>
    <xf numFmtId="168" fontId="2" fillId="0" borderId="0"/>
    <xf numFmtId="0" fontId="2" fillId="74" borderId="47" applyNumberFormat="0" applyFont="0" applyAlignment="0" applyProtection="0"/>
    <xf numFmtId="168" fontId="2" fillId="0" borderId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0" fontId="2" fillId="74" borderId="47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168" fontId="68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168" fontId="68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169" fontId="68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7" fillId="9" borderId="34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0" fontId="66" fillId="64" borderId="48" applyNumberFormat="0" applyAlignment="0" applyProtection="0"/>
    <xf numFmtId="168" fontId="68" fillId="64" borderId="48" applyNumberFormat="0" applyAlignment="0" applyProtection="0"/>
    <xf numFmtId="169" fontId="68" fillId="64" borderId="48" applyNumberFormat="0" applyAlignment="0" applyProtection="0"/>
    <xf numFmtId="168" fontId="68" fillId="64" borderId="48" applyNumberFormat="0" applyAlignment="0" applyProtection="0"/>
    <xf numFmtId="168" fontId="68" fillId="64" borderId="48" applyNumberFormat="0" applyAlignment="0" applyProtection="0"/>
    <xf numFmtId="169" fontId="68" fillId="64" borderId="48" applyNumberFormat="0" applyAlignment="0" applyProtection="0"/>
    <xf numFmtId="168" fontId="68" fillId="64" borderId="48" applyNumberFormat="0" applyAlignment="0" applyProtection="0"/>
    <xf numFmtId="168" fontId="68" fillId="64" borderId="48" applyNumberFormat="0" applyAlignment="0" applyProtection="0"/>
    <xf numFmtId="169" fontId="68" fillId="64" borderId="48" applyNumberFormat="0" applyAlignment="0" applyProtection="0"/>
    <xf numFmtId="168" fontId="68" fillId="64" borderId="48" applyNumberFormat="0" applyAlignment="0" applyProtection="0"/>
    <xf numFmtId="168" fontId="68" fillId="64" borderId="48" applyNumberFormat="0" applyAlignment="0" applyProtection="0"/>
    <xf numFmtId="169" fontId="68" fillId="64" borderId="48" applyNumberFormat="0" applyAlignment="0" applyProtection="0"/>
    <xf numFmtId="168" fontId="68" fillId="64" borderId="48" applyNumberFormat="0" applyAlignment="0" applyProtection="0"/>
    <xf numFmtId="0" fontId="66" fillId="64" borderId="48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168" fontId="77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168" fontId="77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169" fontId="77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4" fillId="0" borderId="38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168" fontId="77" fillId="0" borderId="49" applyNumberFormat="0" applyFill="0" applyAlignment="0" applyProtection="0"/>
    <xf numFmtId="169" fontId="77" fillId="0" borderId="49" applyNumberFormat="0" applyFill="0" applyAlignment="0" applyProtection="0"/>
    <xf numFmtId="168" fontId="77" fillId="0" borderId="49" applyNumberFormat="0" applyFill="0" applyAlignment="0" applyProtection="0"/>
    <xf numFmtId="168" fontId="77" fillId="0" borderId="49" applyNumberFormat="0" applyFill="0" applyAlignment="0" applyProtection="0"/>
    <xf numFmtId="169" fontId="77" fillId="0" borderId="49" applyNumberFormat="0" applyFill="0" applyAlignment="0" applyProtection="0"/>
    <xf numFmtId="168" fontId="77" fillId="0" borderId="49" applyNumberFormat="0" applyFill="0" applyAlignment="0" applyProtection="0"/>
    <xf numFmtId="168" fontId="77" fillId="0" borderId="49" applyNumberFormat="0" applyFill="0" applyAlignment="0" applyProtection="0"/>
    <xf numFmtId="169" fontId="77" fillId="0" borderId="49" applyNumberFormat="0" applyFill="0" applyAlignment="0" applyProtection="0"/>
    <xf numFmtId="168" fontId="77" fillId="0" borderId="49" applyNumberFormat="0" applyFill="0" applyAlignment="0" applyProtection="0"/>
    <xf numFmtId="168" fontId="77" fillId="0" borderId="49" applyNumberFormat="0" applyFill="0" applyAlignment="0" applyProtection="0"/>
    <xf numFmtId="169" fontId="77" fillId="0" borderId="49" applyNumberFormat="0" applyFill="0" applyAlignment="0" applyProtection="0"/>
    <xf numFmtId="168" fontId="77" fillId="0" borderId="49" applyNumberFormat="0" applyFill="0" applyAlignment="0" applyProtection="0"/>
    <xf numFmtId="0" fontId="30" fillId="0" borderId="49" applyNumberFormat="0" applyFill="0" applyAlignment="0" applyProtection="0"/>
    <xf numFmtId="0" fontId="8" fillId="0" borderId="5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5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84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5" fillId="0" borderId="0" xfId="0" applyFont="1"/>
    <xf numFmtId="0" fontId="86" fillId="0" borderId="0" xfId="0" applyFont="1"/>
    <xf numFmtId="0" fontId="2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0" fontId="2" fillId="0" borderId="1" xfId="0" applyFont="1" applyBorder="1"/>
    <xf numFmtId="0" fontId="87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193" fontId="8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8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5" fillId="0" borderId="3" xfId="0" applyNumberFormat="1" applyFont="1" applyFill="1" applyBorder="1" applyAlignment="1" applyProtection="1">
      <alignment vertical="center" wrapText="1"/>
      <protection locked="0"/>
    </xf>
    <xf numFmtId="193" fontId="85" fillId="0" borderId="20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>
      <alignment horizontal="right" vertical="center" wrapText="1"/>
    </xf>
    <xf numFmtId="0" fontId="86" fillId="0" borderId="0" xfId="0" applyFont="1" applyFill="1"/>
    <xf numFmtId="193" fontId="85" fillId="0" borderId="3" xfId="0" applyNumberFormat="1" applyFont="1" applyBorder="1" applyAlignment="1" applyProtection="1">
      <alignment vertical="center" wrapText="1"/>
      <protection locked="0"/>
    </xf>
    <xf numFmtId="193" fontId="85" fillId="0" borderId="20" xfId="0" applyNumberFormat="1" applyFont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>
      <alignment horizontal="right" vertical="center"/>
    </xf>
    <xf numFmtId="193" fontId="88" fillId="2" borderId="3" xfId="0" applyNumberFormat="1" applyFont="1" applyFill="1" applyBorder="1" applyAlignment="1" applyProtection="1">
      <alignment vertical="center"/>
      <protection locked="0"/>
    </xf>
    <xf numFmtId="193" fontId="88" fillId="2" borderId="20" xfId="0" applyNumberFormat="1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horizontal="right" vertical="center"/>
    </xf>
    <xf numFmtId="193" fontId="88" fillId="2" borderId="23" xfId="0" applyNumberFormat="1" applyFont="1" applyFill="1" applyBorder="1" applyAlignment="1" applyProtection="1">
      <alignment vertical="center"/>
      <protection locked="0"/>
    </xf>
    <xf numFmtId="193" fontId="88" fillId="2" borderId="2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Protection="1"/>
    <xf numFmtId="0" fontId="2" fillId="0" borderId="19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0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0" xfId="0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 indent="1"/>
    </xf>
    <xf numFmtId="0" fontId="45" fillId="0" borderId="70" xfId="0" applyFont="1" applyFill="1" applyBorder="1" applyAlignment="1" applyProtection="1"/>
    <xf numFmtId="193" fontId="2" fillId="36" borderId="23" xfId="7" applyNumberFormat="1" applyFont="1" applyFill="1" applyBorder="1" applyAlignment="1" applyProtection="1">
      <alignment horizontal="right"/>
    </xf>
    <xf numFmtId="193" fontId="2" fillId="36" borderId="24" xfId="0" applyNumberFormat="1" applyFont="1" applyFill="1" applyBorder="1" applyAlignment="1" applyProtection="1">
      <alignment horizontal="right"/>
    </xf>
    <xf numFmtId="0" fontId="89" fillId="0" borderId="0" xfId="0" applyFont="1" applyAlignment="1">
      <alignment vertical="center"/>
    </xf>
    <xf numFmtId="0" fontId="90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0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0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>
      <alignment horizontal="left" vertical="center" indent="1"/>
    </xf>
    <xf numFmtId="0" fontId="45" fillId="0" borderId="23" xfId="0" applyFont="1" applyFill="1" applyBorder="1" applyAlignment="1"/>
    <xf numFmtId="38" fontId="2" fillId="36" borderId="23" xfId="0" applyNumberFormat="1" applyFont="1" applyFill="1" applyBorder="1" applyAlignment="1">
      <alignment horizontal="right"/>
    </xf>
    <xf numFmtId="1" fontId="2" fillId="36" borderId="24" xfId="7" applyNumberFormat="1" applyFont="1" applyFill="1" applyBorder="1" applyAlignment="1" applyProtection="1">
      <alignment horizontal="right"/>
    </xf>
    <xf numFmtId="0" fontId="90" fillId="0" borderId="0" xfId="0" applyFont="1" applyBorder="1"/>
    <xf numFmtId="0" fontId="46" fillId="0" borderId="0" xfId="0" applyFont="1" applyFill="1" applyAlignment="1">
      <alignment horizontal="center"/>
    </xf>
    <xf numFmtId="0" fontId="85" fillId="0" borderId="19" xfId="0" applyFont="1" applyBorder="1" applyAlignment="1">
      <alignment horizontal="center" vertical="center" wrapText="1"/>
    </xf>
    <xf numFmtId="0" fontId="85" fillId="0" borderId="3" xfId="0" applyFont="1" applyBorder="1" applyAlignment="1">
      <alignment vertical="center" wrapText="1"/>
    </xf>
    <xf numFmtId="3" fontId="85" fillId="36" borderId="3" xfId="0" applyNumberFormat="1" applyFont="1" applyFill="1" applyBorder="1" applyAlignment="1">
      <alignment vertical="center" wrapText="1"/>
    </xf>
    <xf numFmtId="3" fontId="85" fillId="36" borderId="20" xfId="0" applyNumberFormat="1" applyFont="1" applyFill="1" applyBorder="1" applyAlignment="1">
      <alignment vertical="center" wrapText="1"/>
    </xf>
    <xf numFmtId="3" fontId="85" fillId="0" borderId="3" xfId="0" applyNumberFormat="1" applyFont="1" applyBorder="1" applyAlignment="1">
      <alignment vertical="center" wrapText="1"/>
    </xf>
    <xf numFmtId="3" fontId="85" fillId="0" borderId="20" xfId="0" applyNumberFormat="1" applyFont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/>
      <protection locked="0"/>
    </xf>
    <xf numFmtId="3" fontId="85" fillId="0" borderId="3" xfId="0" applyNumberFormat="1" applyFont="1" applyFill="1" applyBorder="1" applyAlignment="1">
      <alignment vertical="center" wrapText="1"/>
    </xf>
    <xf numFmtId="0" fontId="85" fillId="0" borderId="3" xfId="0" applyFont="1" applyFill="1" applyBorder="1" applyAlignment="1">
      <alignment vertical="center" wrapText="1"/>
    </xf>
    <xf numFmtId="0" fontId="85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vertical="center" wrapText="1"/>
    </xf>
    <xf numFmtId="3" fontId="85" fillId="36" borderId="23" xfId="0" applyNumberFormat="1" applyFont="1" applyFill="1" applyBorder="1" applyAlignment="1">
      <alignment vertical="center" wrapText="1"/>
    </xf>
    <xf numFmtId="3" fontId="85" fillId="36" borderId="24" xfId="0" applyNumberFormat="1" applyFont="1" applyFill="1" applyBorder="1" applyAlignment="1">
      <alignment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/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21" xfId="0" applyFont="1" applyBorder="1" applyAlignment="1"/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7" xfId="11" applyFont="1" applyFill="1" applyBorder="1" applyAlignment="1" applyProtection="1">
      <alignment horizontal="center" vertical="center"/>
    </xf>
    <xf numFmtId="0" fontId="45" fillId="0" borderId="18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6" fillId="0" borderId="3" xfId="0" applyFont="1" applyBorder="1"/>
    <xf numFmtId="0" fontId="85" fillId="0" borderId="19" xfId="0" applyFont="1" applyBorder="1" applyAlignment="1">
      <alignment horizontal="center"/>
    </xf>
    <xf numFmtId="167" fontId="86" fillId="0" borderId="0" xfId="0" applyNumberFormat="1" applyFont="1"/>
    <xf numFmtId="0" fontId="85" fillId="0" borderId="0" xfId="0" applyFont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/>
    <xf numFmtId="0" fontId="85" fillId="0" borderId="13" xfId="0" applyFont="1" applyBorder="1" applyAlignment="1">
      <alignment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/>
    <xf numFmtId="0" fontId="2" fillId="0" borderId="16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8" xfId="2" applyNumberFormat="1" applyFont="1" applyFill="1" applyBorder="1" applyAlignment="1" applyProtection="1">
      <alignment horizontal="center" vertical="center"/>
      <protection locked="0"/>
    </xf>
    <xf numFmtId="0" fontId="2" fillId="0" borderId="19" xfId="9" applyFont="1" applyFill="1" applyBorder="1" applyAlignment="1" applyProtection="1">
      <alignment horizontal="center" vertical="center"/>
      <protection locked="0"/>
    </xf>
    <xf numFmtId="0" fontId="87" fillId="36" borderId="3" xfId="0" applyFont="1" applyFill="1" applyBorder="1" applyAlignment="1">
      <alignment horizontal="left" vertical="top" wrapText="1"/>
    </xf>
    <xf numFmtId="193" fontId="2" fillId="36" borderId="20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0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0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0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19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0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2" xfId="9" applyFont="1" applyFill="1" applyBorder="1" applyAlignment="1" applyProtection="1">
      <alignment horizontal="center" vertical="center" wrapText="1"/>
      <protection locked="0"/>
    </xf>
    <xf numFmtId="0" fontId="45" fillId="36" borderId="23" xfId="13" applyFont="1" applyFill="1" applyBorder="1" applyAlignment="1" applyProtection="1">
      <alignment vertical="center" wrapText="1"/>
      <protection locked="0"/>
    </xf>
    <xf numFmtId="193" fontId="2" fillId="36" borderId="24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5" fillId="0" borderId="4" xfId="0" applyFont="1" applyFill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 wrapText="1"/>
    </xf>
    <xf numFmtId="0" fontId="85" fillId="0" borderId="6" xfId="0" applyFont="1" applyFill="1" applyBorder="1" applyAlignment="1">
      <alignment horizontal="center" vertical="center" wrapText="1"/>
    </xf>
    <xf numFmtId="0" fontId="85" fillId="0" borderId="32" xfId="0" applyFont="1" applyBorder="1" applyAlignment="1">
      <alignment wrapText="1"/>
    </xf>
    <xf numFmtId="167" fontId="85" fillId="0" borderId="62" xfId="0" applyNumberFormat="1" applyFont="1" applyBorder="1" applyAlignment="1">
      <alignment horizontal="center"/>
    </xf>
    <xf numFmtId="167" fontId="86" fillId="0" borderId="0" xfId="0" applyNumberFormat="1" applyFont="1" applyBorder="1" applyAlignment="1">
      <alignment horizontal="center"/>
    </xf>
    <xf numFmtId="0" fontId="85" fillId="0" borderId="11" xfId="0" applyFont="1" applyBorder="1" applyAlignment="1">
      <alignment wrapText="1"/>
    </xf>
    <xf numFmtId="167" fontId="85" fillId="0" borderId="60" xfId="0" applyNumberFormat="1" applyFont="1" applyBorder="1" applyAlignment="1">
      <alignment horizontal="center"/>
    </xf>
    <xf numFmtId="193" fontId="89" fillId="0" borderId="13" xfId="0" applyNumberFormat="1" applyFont="1" applyBorder="1" applyAlignment="1">
      <alignment vertical="center"/>
    </xf>
    <xf numFmtId="167" fontId="89" fillId="0" borderId="60" xfId="0" applyNumberFormat="1" applyFont="1" applyBorder="1" applyAlignment="1">
      <alignment horizontal="center"/>
    </xf>
    <xf numFmtId="167" fontId="93" fillId="0" borderId="0" xfId="0" applyNumberFormat="1" applyFont="1" applyBorder="1" applyAlignment="1">
      <alignment horizontal="center"/>
    </xf>
    <xf numFmtId="0" fontId="89" fillId="0" borderId="11" xfId="0" applyFont="1" applyBorder="1" applyAlignment="1">
      <alignment horizontal="right" wrapText="1"/>
    </xf>
    <xf numFmtId="167" fontId="46" fillId="76" borderId="60" xfId="0" applyNumberFormat="1" applyFont="1" applyFill="1" applyBorder="1" applyAlignment="1">
      <alignment horizontal="center"/>
    </xf>
    <xf numFmtId="0" fontId="85" fillId="0" borderId="12" xfId="0" applyFont="1" applyBorder="1" applyAlignment="1">
      <alignment wrapText="1"/>
    </xf>
    <xf numFmtId="167" fontId="85" fillId="0" borderId="63" xfId="0" applyNumberFormat="1" applyFont="1" applyBorder="1" applyAlignment="1">
      <alignment horizontal="center"/>
    </xf>
    <xf numFmtId="0" fontId="87" fillId="36" borderId="14" xfId="0" applyFont="1" applyFill="1" applyBorder="1" applyAlignment="1">
      <alignment wrapText="1"/>
    </xf>
    <xf numFmtId="193" fontId="87" fillId="36" borderId="15" xfId="0" applyNumberFormat="1" applyFont="1" applyFill="1" applyBorder="1" applyAlignment="1">
      <alignment vertical="center"/>
    </xf>
    <xf numFmtId="167" fontId="87" fillId="36" borderId="56" xfId="0" applyNumberFormat="1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/>
    </xf>
    <xf numFmtId="167" fontId="85" fillId="0" borderId="59" xfId="0" applyNumberFormat="1" applyFont="1" applyBorder="1" applyAlignment="1">
      <alignment horizontal="center"/>
    </xf>
    <xf numFmtId="0" fontId="89" fillId="0" borderId="12" xfId="0" applyFont="1" applyBorder="1" applyAlignment="1">
      <alignment horizontal="right" wrapText="1"/>
    </xf>
    <xf numFmtId="167" fontId="85" fillId="0" borderId="64" xfId="0" applyNumberFormat="1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7" fillId="36" borderId="57" xfId="0" applyFont="1" applyFill="1" applyBorder="1" applyAlignment="1">
      <alignment wrapText="1"/>
    </xf>
    <xf numFmtId="167" fontId="87" fillId="36" borderId="58" xfId="0" applyNumberFormat="1" applyFont="1" applyFill="1" applyBorder="1" applyAlignment="1">
      <alignment horizontal="center"/>
    </xf>
    <xf numFmtId="0" fontId="85" fillId="0" borderId="55" xfId="0" applyFont="1" applyBorder="1"/>
    <xf numFmtId="0" fontId="85" fillId="0" borderId="19" xfId="0" applyFont="1" applyBorder="1" applyAlignment="1">
      <alignment vertical="center"/>
    </xf>
    <xf numFmtId="193" fontId="85" fillId="0" borderId="3" xfId="0" applyNumberFormat="1" applyFont="1" applyBorder="1" applyAlignment="1"/>
    <xf numFmtId="0" fontId="90" fillId="0" borderId="0" xfId="0" applyFont="1" applyAlignment="1"/>
    <xf numFmtId="0" fontId="2" fillId="3" borderId="22" xfId="9" applyFont="1" applyFill="1" applyBorder="1" applyAlignment="1" applyProtection="1">
      <alignment horizontal="left" vertical="center"/>
      <protection locked="0"/>
    </xf>
    <xf numFmtId="0" fontId="45" fillId="3" borderId="23" xfId="16" applyFont="1" applyFill="1" applyBorder="1" applyAlignment="1" applyProtection="1">
      <protection locked="0"/>
    </xf>
    <xf numFmtId="193" fontId="85" fillId="36" borderId="23" xfId="0" applyNumberFormat="1" applyFont="1" applyFill="1" applyBorder="1"/>
    <xf numFmtId="0" fontId="87" fillId="0" borderId="0" xfId="0" applyFont="1" applyAlignment="1">
      <alignment horizontal="center"/>
    </xf>
    <xf numFmtId="0" fontId="85" fillId="0" borderId="16" xfId="0" applyFont="1" applyBorder="1"/>
    <xf numFmtId="0" fontId="85" fillId="0" borderId="18" xfId="0" applyFont="1" applyBorder="1"/>
    <xf numFmtId="0" fontId="85" fillId="0" borderId="20" xfId="0" applyFont="1" applyBorder="1" applyAlignment="1">
      <alignment horizontal="center" vertical="center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5" applyFont="1" applyFill="1" applyBorder="1" applyAlignment="1" applyProtection="1">
      <alignment horizontal="right" vertical="center"/>
      <protection locked="0"/>
    </xf>
    <xf numFmtId="193" fontId="85" fillId="0" borderId="19" xfId="0" applyNumberFormat="1" applyFont="1" applyBorder="1" applyAlignment="1"/>
    <xf numFmtId="193" fontId="85" fillId="0" borderId="20" xfId="0" applyNumberFormat="1" applyFont="1" applyBorder="1" applyAlignment="1"/>
    <xf numFmtId="193" fontId="85" fillId="36" borderId="52" xfId="0" applyNumberFormat="1" applyFont="1" applyFill="1" applyBorder="1" applyAlignment="1"/>
    <xf numFmtId="0" fontId="45" fillId="3" borderId="24" xfId="16" applyFont="1" applyFill="1" applyBorder="1" applyAlignment="1" applyProtection="1">
      <protection locked="0"/>
    </xf>
    <xf numFmtId="193" fontId="85" fillId="36" borderId="22" xfId="0" applyNumberFormat="1" applyFont="1" applyFill="1" applyBorder="1"/>
    <xf numFmtId="193" fontId="85" fillId="36" borderId="24" xfId="0" applyNumberFormat="1" applyFont="1" applyFill="1" applyBorder="1"/>
    <xf numFmtId="193" fontId="85" fillId="36" borderId="53" xfId="0" applyNumberFormat="1" applyFont="1" applyFill="1" applyBorder="1"/>
    <xf numFmtId="0" fontId="85" fillId="0" borderId="0" xfId="0" applyFont="1" applyBorder="1" applyAlignment="1">
      <alignment vertical="center"/>
    </xf>
    <xf numFmtId="0" fontId="85" fillId="0" borderId="17" xfId="0" applyFont="1" applyBorder="1"/>
    <xf numFmtId="0" fontId="90" fillId="0" borderId="0" xfId="0" applyFont="1" applyAlignment="1">
      <alignment wrapText="1"/>
    </xf>
    <xf numFmtId="0" fontId="85" fillId="0" borderId="19" xfId="0" applyFont="1" applyBorder="1"/>
    <xf numFmtId="0" fontId="85" fillId="0" borderId="3" xfId="0" applyFont="1" applyBorder="1"/>
    <xf numFmtId="0" fontId="85" fillId="0" borderId="65" xfId="0" applyFont="1" applyBorder="1" applyAlignment="1">
      <alignment wrapText="1"/>
    </xf>
    <xf numFmtId="0" fontId="85" fillId="0" borderId="22" xfId="0" applyFont="1" applyBorder="1"/>
    <xf numFmtId="0" fontId="87" fillId="0" borderId="23" xfId="0" applyFont="1" applyBorder="1"/>
    <xf numFmtId="0" fontId="45" fillId="0" borderId="0" xfId="8" applyFont="1" applyFill="1" applyBorder="1" applyAlignment="1" applyProtection="1">
      <protection locked="0"/>
    </xf>
    <xf numFmtId="0" fontId="2" fillId="0" borderId="0" xfId="5" applyFont="1" applyFill="1" applyProtection="1">
      <protection locked="0"/>
    </xf>
    <xf numFmtId="0" fontId="45" fillId="0" borderId="54" xfId="8" applyFont="1" applyFill="1" applyBorder="1" applyAlignment="1" applyProtection="1">
      <protection locked="0"/>
    </xf>
    <xf numFmtId="0" fontId="45" fillId="0" borderId="17" xfId="8" applyFont="1" applyFill="1" applyBorder="1" applyAlignment="1" applyProtection="1">
      <alignment horizontal="center"/>
      <protection locked="0"/>
    </xf>
    <xf numFmtId="0" fontId="2" fillId="0" borderId="18" xfId="5" applyFont="1" applyFill="1" applyBorder="1" applyAlignment="1" applyProtection="1">
      <alignment horizontal="center"/>
      <protection locked="0"/>
    </xf>
    <xf numFmtId="0" fontId="2" fillId="3" borderId="19" xfId="15" applyFont="1" applyFill="1" applyBorder="1" applyAlignment="1" applyProtection="1">
      <alignment horizontal="left" vertical="center"/>
      <protection locked="0"/>
    </xf>
    <xf numFmtId="0" fontId="2" fillId="3" borderId="19" xfId="9" applyFont="1" applyFill="1" applyBorder="1" applyAlignment="1" applyProtection="1">
      <alignment horizontal="right" vertical="center"/>
      <protection locked="0"/>
    </xf>
    <xf numFmtId="193" fontId="2" fillId="0" borderId="3" xfId="8" applyNumberFormat="1" applyFont="1" applyFill="1" applyBorder="1" applyAlignment="1">
      <alignment horizontal="right" wrapText="1"/>
    </xf>
    <xf numFmtId="193" fontId="2" fillId="0" borderId="3" xfId="8" applyNumberFormat="1" applyFont="1" applyFill="1" applyBorder="1" applyAlignment="1" applyProtection="1">
      <alignment horizontal="right" wrapText="1"/>
      <protection locked="0"/>
    </xf>
    <xf numFmtId="193" fontId="2" fillId="36" borderId="20" xfId="1" applyNumberFormat="1" applyFont="1" applyFill="1" applyBorder="1" applyProtection="1">
      <protection locked="0"/>
    </xf>
    <xf numFmtId="193" fontId="2" fillId="0" borderId="0" xfId="5" applyNumberFormat="1" applyFont="1" applyFill="1" applyBorder="1" applyProtection="1">
      <protection locked="0"/>
    </xf>
    <xf numFmtId="3" fontId="2" fillId="3" borderId="3" xfId="16" applyNumberFormat="1" applyFont="1" applyFill="1" applyBorder="1" applyAlignment="1" applyProtection="1">
      <alignment horizontal="left" wrapText="1"/>
      <protection locked="0"/>
    </xf>
    <xf numFmtId="0" fontId="2" fillId="3" borderId="22" xfId="9" applyFont="1" applyFill="1" applyBorder="1" applyAlignment="1" applyProtection="1">
      <alignment horizontal="right" vertical="center"/>
      <protection locked="0"/>
    </xf>
    <xf numFmtId="193" fontId="45" fillId="36" borderId="23" xfId="16" applyNumberFormat="1" applyFont="1" applyFill="1" applyBorder="1" applyAlignment="1" applyProtection="1">
      <protection locked="0"/>
    </xf>
    <xf numFmtId="193" fontId="2" fillId="36" borderId="24" xfId="1" applyNumberFormat="1" applyFont="1" applyFill="1" applyBorder="1" applyProtection="1">
      <protection locked="0"/>
    </xf>
    <xf numFmtId="0" fontId="85" fillId="0" borderId="54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2" fillId="3" borderId="19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4" fillId="3" borderId="3" xfId="11" applyFont="1" applyFill="1" applyBorder="1" applyAlignment="1">
      <alignment horizontal="left" vertical="center"/>
    </xf>
    <xf numFmtId="0" fontId="92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0" xfId="5" applyNumberFormat="1" applyFont="1" applyFill="1" applyBorder="1" applyProtection="1">
      <protection locked="0"/>
    </xf>
    <xf numFmtId="0" fontId="94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4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4" fillId="3" borderId="3" xfId="9" applyFont="1" applyFill="1" applyBorder="1" applyAlignment="1" applyProtection="1">
      <alignment horizontal="left" vertical="center"/>
      <protection locked="0"/>
    </xf>
    <xf numFmtId="0" fontId="92" fillId="3" borderId="3" xfId="20961" applyFont="1" applyFill="1" applyBorder="1" applyAlignment="1" applyProtection="1"/>
    <xf numFmtId="3" fontId="45" fillId="36" borderId="23" xfId="16" applyNumberFormat="1" applyFont="1" applyFill="1" applyBorder="1" applyAlignment="1" applyProtection="1">
      <protection locked="0"/>
    </xf>
    <xf numFmtId="193" fontId="45" fillId="36" borderId="23" xfId="1" applyNumberFormat="1" applyFont="1" applyFill="1" applyBorder="1" applyAlignment="1" applyProtection="1">
      <protection locked="0"/>
    </xf>
    <xf numFmtId="193" fontId="2" fillId="3" borderId="23" xfId="5" applyNumberFormat="1" applyFont="1" applyFill="1" applyBorder="1" applyProtection="1">
      <protection locked="0"/>
    </xf>
    <xf numFmtId="193" fontId="85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5" fillId="0" borderId="19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5" fillId="0" borderId="22" xfId="0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vertical="center" wrapText="1"/>
    </xf>
    <xf numFmtId="193" fontId="2" fillId="0" borderId="23" xfId="0" applyNumberFormat="1" applyFont="1" applyFill="1" applyBorder="1" applyAlignment="1" applyProtection="1">
      <alignment horizontal="right"/>
    </xf>
    <xf numFmtId="193" fontId="2" fillId="36" borderId="23" xfId="0" applyNumberFormat="1" applyFont="1" applyFill="1" applyBorder="1" applyAlignment="1" applyProtection="1">
      <alignment horizontal="right"/>
    </xf>
    <xf numFmtId="0" fontId="92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3" xfId="20960" applyFont="1" applyFill="1" applyBorder="1" applyAlignment="1" applyProtection="1">
      <alignment horizontal="left" wrapText="1" indent="1"/>
    </xf>
    <xf numFmtId="0" fontId="85" fillId="0" borderId="3" xfId="20960" applyFont="1" applyFill="1" applyBorder="1" applyAlignment="1" applyProtection="1">
      <alignment horizontal="left" wrapText="1" indent="1"/>
    </xf>
    <xf numFmtId="0" fontId="2" fillId="0" borderId="3" xfId="20960" applyFont="1" applyFill="1" applyBorder="1" applyAlignment="1" applyProtection="1">
      <alignment horizontal="left" wrapText="1" indent="1"/>
    </xf>
    <xf numFmtId="0" fontId="2" fillId="3" borderId="2" xfId="20960" applyFont="1" applyFill="1" applyBorder="1" applyAlignment="1" applyProtection="1">
      <alignment horizontal="right" indent="1"/>
    </xf>
    <xf numFmtId="0" fontId="2" fillId="0" borderId="2" xfId="20960" applyFont="1" applyFill="1" applyBorder="1" applyAlignment="1" applyProtection="1">
      <alignment horizontal="left" wrapText="1" indent="1"/>
    </xf>
    <xf numFmtId="0" fontId="95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5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5" fillId="0" borderId="0" xfId="0" applyFont="1" applyAlignment="1">
      <alignment horizontal="left" indent="1"/>
    </xf>
    <xf numFmtId="14" fontId="2" fillId="3" borderId="7" xfId="8" quotePrefix="1" applyNumberFormat="1" applyFont="1" applyFill="1" applyBorder="1" applyAlignment="1" applyProtection="1">
      <alignment horizontal="left"/>
      <protection locked="0"/>
    </xf>
    <xf numFmtId="0" fontId="2" fillId="0" borderId="16" xfId="11" applyFont="1" applyFill="1" applyBorder="1" applyAlignment="1" applyProtection="1">
      <alignment vertical="center"/>
    </xf>
    <xf numFmtId="0" fontId="2" fillId="0" borderId="17" xfId="11" applyFont="1" applyFill="1" applyBorder="1" applyAlignment="1" applyProtection="1">
      <alignment vertical="center"/>
    </xf>
    <xf numFmtId="193" fontId="87" fillId="36" borderId="23" xfId="0" applyNumberFormat="1" applyFont="1" applyFill="1" applyBorder="1" applyAlignment="1">
      <alignment horizontal="center" vertical="center"/>
    </xf>
    <xf numFmtId="0" fontId="85" fillId="0" borderId="3" xfId="0" applyFont="1" applyBorder="1" applyAlignment="1">
      <alignment wrapText="1"/>
    </xf>
    <xf numFmtId="0" fontId="85" fillId="0" borderId="3" xfId="0" applyFont="1" applyFill="1" applyBorder="1" applyAlignment="1"/>
    <xf numFmtId="0" fontId="87" fillId="36" borderId="3" xfId="0" applyFont="1" applyFill="1" applyBorder="1" applyAlignment="1">
      <alignment wrapText="1"/>
    </xf>
    <xf numFmtId="0" fontId="87" fillId="36" borderId="23" xfId="0" applyFont="1" applyFill="1" applyBorder="1" applyAlignment="1">
      <alignment wrapText="1"/>
    </xf>
    <xf numFmtId="0" fontId="85" fillId="0" borderId="16" xfId="0" applyFont="1" applyBorder="1" applyAlignment="1">
      <alignment horizontal="center" vertical="center"/>
    </xf>
    <xf numFmtId="193" fontId="85" fillId="36" borderId="18" xfId="0" applyNumberFormat="1" applyFont="1" applyFill="1" applyBorder="1" applyAlignment="1">
      <alignment horizontal="center" vertical="center"/>
    </xf>
    <xf numFmtId="0" fontId="85" fillId="0" borderId="0" xfId="0" applyFont="1" applyAlignment="1"/>
    <xf numFmtId="193" fontId="85" fillId="0" borderId="20" xfId="0" applyNumberFormat="1" applyFont="1" applyBorder="1" applyAlignment="1">
      <alignment wrapText="1"/>
    </xf>
    <xf numFmtId="193" fontId="85" fillId="36" borderId="20" xfId="0" applyNumberFormat="1" applyFont="1" applyFill="1" applyBorder="1" applyAlignment="1">
      <alignment horizontal="center" vertical="center" wrapText="1"/>
    </xf>
    <xf numFmtId="193" fontId="85" fillId="36" borderId="24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5" fillId="0" borderId="11" xfId="0" applyFont="1" applyBorder="1" applyAlignment="1">
      <alignment horizontal="left" wrapText="1" indent="1"/>
    </xf>
    <xf numFmtId="0" fontId="89" fillId="0" borderId="11" xfId="0" applyFont="1" applyBorder="1" applyAlignment="1">
      <alignment horizontal="left" wrapText="1" indent="1"/>
    </xf>
    <xf numFmtId="0" fontId="89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3" borderId="3" xfId="15" applyFont="1" applyFill="1" applyBorder="1" applyAlignment="1" applyProtection="1">
      <alignment horizontal="center" vertical="center"/>
      <protection locked="0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left" vertical="center" wrapText="1" indent="2"/>
    </xf>
    <xf numFmtId="0" fontId="85" fillId="0" borderId="17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96" fillId="0" borderId="0" xfId="11" applyFont="1" applyFill="1" applyBorder="1" applyAlignment="1" applyProtection="1"/>
    <xf numFmtId="0" fontId="97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8" fillId="0" borderId="10" xfId="0" applyNumberFormat="1" applyFont="1" applyFill="1" applyBorder="1" applyAlignment="1">
      <alignment horizontal="left" vertical="center" wrapText="1"/>
    </xf>
    <xf numFmtId="0" fontId="97" fillId="0" borderId="10" xfId="0" applyNumberFormat="1" applyFont="1" applyFill="1" applyBorder="1" applyAlignment="1">
      <alignment vertical="center" wrapText="1"/>
    </xf>
    <xf numFmtId="0" fontId="85" fillId="0" borderId="3" xfId="15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center" vertical="center" wrapText="1"/>
      <protection locked="0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5" fillId="0" borderId="11" xfId="0" applyFont="1" applyFill="1" applyBorder="1" applyAlignment="1">
      <alignment wrapText="1"/>
    </xf>
    <xf numFmtId="0" fontId="85" fillId="0" borderId="3" xfId="0" applyFont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4" xfId="0" applyFont="1" applyBorder="1"/>
    <xf numFmtId="0" fontId="3" fillId="0" borderId="55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9" fillId="0" borderId="0" xfId="0" applyFont="1"/>
    <xf numFmtId="0" fontId="3" fillId="0" borderId="65" xfId="0" applyFont="1" applyBorder="1"/>
    <xf numFmtId="193" fontId="85" fillId="0" borderId="21" xfId="0" applyNumberFormat="1" applyFont="1" applyBorder="1" applyAlignment="1"/>
    <xf numFmtId="0" fontId="3" fillId="0" borderId="0" xfId="0" applyFont="1"/>
    <xf numFmtId="0" fontId="3" fillId="0" borderId="17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3" xfId="0" applyNumberFormat="1" applyFont="1" applyFill="1" applyBorder="1"/>
    <xf numFmtId="9" fontId="3" fillId="0" borderId="20" xfId="20962" applyFont="1" applyBorder="1"/>
    <xf numFmtId="9" fontId="3" fillId="36" borderId="24" xfId="20962" applyFont="1" applyFill="1" applyBorder="1"/>
    <xf numFmtId="0" fontId="87" fillId="0" borderId="0" xfId="0" applyFont="1" applyFill="1" applyBorder="1" applyAlignment="1">
      <alignment horizontal="center" wrapText="1"/>
    </xf>
    <xf numFmtId="167" fontId="85" fillId="0" borderId="3" xfId="0" applyNumberFormat="1" applyFont="1" applyBorder="1" applyAlignment="1"/>
    <xf numFmtId="167" fontId="85" fillId="36" borderId="23" xfId="0" applyNumberFormat="1" applyFont="1" applyFill="1" applyBorder="1"/>
    <xf numFmtId="0" fontId="85" fillId="0" borderId="0" xfId="0" applyFont="1" applyFill="1" applyBorder="1" applyAlignment="1">
      <alignment vertical="center" wrapText="1"/>
    </xf>
    <xf numFmtId="0" fontId="85" fillId="0" borderId="71" xfId="0" applyFont="1" applyFill="1" applyBorder="1" applyAlignment="1">
      <alignment vertical="center" wrapText="1"/>
    </xf>
    <xf numFmtId="0" fontId="85" fillId="0" borderId="19" xfId="0" applyFont="1" applyFill="1" applyBorder="1"/>
    <xf numFmtId="0" fontId="87" fillId="0" borderId="3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/>
    </xf>
    <xf numFmtId="193" fontId="85" fillId="0" borderId="3" xfId="0" applyNumberFormat="1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left" indent="1"/>
    </xf>
    <xf numFmtId="193" fontId="89" fillId="0" borderId="3" xfId="0" applyNumberFormat="1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indent="1"/>
    </xf>
    <xf numFmtId="167" fontId="86" fillId="0" borderId="0" xfId="0" applyNumberFormat="1" applyFont="1" applyFill="1"/>
    <xf numFmtId="193" fontId="87" fillId="36" borderId="23" xfId="0" applyNumberFormat="1" applyFont="1" applyFill="1" applyBorder="1" applyAlignment="1">
      <alignment horizontal="left" vertical="center" wrapText="1"/>
    </xf>
    <xf numFmtId="0" fontId="87" fillId="0" borderId="1" xfId="0" applyFont="1" applyBorder="1" applyAlignment="1">
      <alignment horizontal="left"/>
    </xf>
    <xf numFmtId="0" fontId="87" fillId="36" borderId="79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193" fontId="101" fillId="0" borderId="3" xfId="0" applyNumberFormat="1" applyFont="1" applyFill="1" applyBorder="1" applyAlignment="1" applyProtection="1">
      <alignment horizontal="right"/>
      <protection locked="0"/>
    </xf>
    <xf numFmtId="193" fontId="96" fillId="36" borderId="3" xfId="7" applyNumberFormat="1" applyFont="1" applyFill="1" applyBorder="1" applyAlignment="1" applyProtection="1">
      <alignment horizontal="right"/>
    </xf>
    <xf numFmtId="193" fontId="101" fillId="36" borderId="3" xfId="0" applyNumberFormat="1" applyFont="1" applyFill="1" applyBorder="1" applyAlignment="1">
      <alignment horizontal="right"/>
    </xf>
    <xf numFmtId="193" fontId="101" fillId="0" borderId="3" xfId="0" applyNumberFormat="1" applyFont="1" applyFill="1" applyBorder="1" applyAlignment="1" applyProtection="1">
      <alignment horizontal="right" vertical="center"/>
      <protection locked="0"/>
    </xf>
    <xf numFmtId="0" fontId="102" fillId="0" borderId="8" xfId="0" applyFont="1" applyBorder="1" applyAlignment="1">
      <alignment wrapText="1"/>
    </xf>
    <xf numFmtId="10" fontId="3" fillId="0" borderId="21" xfId="0" applyNumberFormat="1" applyFont="1" applyBorder="1" applyAlignment="1"/>
    <xf numFmtId="0" fontId="102" fillId="0" borderId="68" xfId="0" applyFont="1" applyBorder="1" applyAlignment="1">
      <alignment wrapText="1"/>
    </xf>
    <xf numFmtId="10" fontId="3" fillId="0" borderId="80" xfId="0" applyNumberFormat="1" applyFont="1" applyBorder="1" applyAlignment="1"/>
    <xf numFmtId="167" fontId="0" fillId="0" borderId="20" xfId="0" applyNumberFormat="1" applyFill="1" applyBorder="1" applyAlignment="1">
      <alignment horizontal="center"/>
    </xf>
    <xf numFmtId="193" fontId="103" fillId="36" borderId="13" xfId="0" applyNumberFormat="1" applyFont="1" applyFill="1" applyBorder="1" applyAlignment="1">
      <alignment vertical="center"/>
    </xf>
    <xf numFmtId="167" fontId="46" fillId="0" borderId="60" xfId="0" applyNumberFormat="1" applyFont="1" applyFill="1" applyBorder="1" applyAlignment="1">
      <alignment horizontal="center"/>
    </xf>
    <xf numFmtId="193" fontId="104" fillId="36" borderId="15" xfId="0" applyNumberFormat="1" applyFont="1" applyFill="1" applyBorder="1" applyAlignment="1">
      <alignment vertical="center"/>
    </xf>
    <xf numFmtId="193" fontId="103" fillId="0" borderId="31" xfId="0" applyNumberFormat="1" applyFont="1" applyBorder="1" applyAlignment="1">
      <alignment vertical="center"/>
    </xf>
    <xf numFmtId="0" fontId="103" fillId="0" borderId="19" xfId="0" applyFont="1" applyBorder="1" applyAlignment="1">
      <alignment horizontal="center"/>
    </xf>
    <xf numFmtId="0" fontId="98" fillId="0" borderId="0" xfId="0" applyFont="1"/>
    <xf numFmtId="193" fontId="98" fillId="0" borderId="3" xfId="0" applyNumberFormat="1" applyFont="1" applyFill="1" applyBorder="1" applyAlignment="1" applyProtection="1">
      <alignment vertical="center" wrapText="1"/>
      <protection locked="0"/>
    </xf>
    <xf numFmtId="193" fontId="3" fillId="0" borderId="3" xfId="0" applyNumberFormat="1" applyFont="1" applyFill="1" applyBorder="1" applyAlignment="1" applyProtection="1">
      <alignment vertical="center" wrapText="1"/>
      <protection locked="0"/>
    </xf>
    <xf numFmtId="193" fontId="97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97" fillId="0" borderId="3" xfId="0" applyNumberFormat="1" applyFont="1" applyFill="1" applyBorder="1" applyAlignment="1" applyProtection="1">
      <alignment vertical="center" wrapText="1"/>
      <protection locked="0"/>
    </xf>
    <xf numFmtId="10" fontId="98" fillId="0" borderId="3" xfId="20626" applyNumberFormat="1" applyFont="1" applyFill="1" applyBorder="1" applyAlignment="1" applyProtection="1">
      <alignment vertical="center" wrapText="1"/>
      <protection locked="0"/>
    </xf>
    <xf numFmtId="10" fontId="3" fillId="0" borderId="3" xfId="20626" applyNumberFormat="1" applyFont="1" applyFill="1" applyBorder="1" applyAlignment="1" applyProtection="1">
      <alignment vertical="center" wrapText="1"/>
      <protection locked="0"/>
    </xf>
    <xf numFmtId="193" fontId="96" fillId="0" borderId="3" xfId="0" applyNumberFormat="1" applyFont="1" applyFill="1" applyBorder="1" applyAlignment="1" applyProtection="1">
      <alignment vertical="center"/>
      <protection locked="0"/>
    </xf>
    <xf numFmtId="193" fontId="105" fillId="2" borderId="3" xfId="0" applyNumberFormat="1" applyFont="1" applyFill="1" applyBorder="1" applyAlignment="1" applyProtection="1">
      <alignment vertical="center"/>
      <protection locked="0"/>
    </xf>
    <xf numFmtId="10" fontId="96" fillId="0" borderId="3" xfId="20962" applyNumberFormat="1" applyFont="1" applyFill="1" applyBorder="1" applyAlignment="1" applyProtection="1">
      <alignment vertical="center"/>
      <protection locked="0"/>
    </xf>
    <xf numFmtId="10" fontId="105" fillId="2" borderId="3" xfId="20962" applyNumberFormat="1" applyFont="1" applyFill="1" applyBorder="1" applyAlignment="1" applyProtection="1">
      <alignment vertical="center"/>
      <protection locked="0"/>
    </xf>
    <xf numFmtId="10" fontId="96" fillId="0" borderId="23" xfId="20962" applyNumberFormat="1" applyFont="1" applyFill="1" applyBorder="1" applyAlignment="1" applyProtection="1">
      <alignment vertical="center"/>
      <protection locked="0"/>
    </xf>
    <xf numFmtId="10" fontId="105" fillId="2" borderId="23" xfId="20962" applyNumberFormat="1" applyFont="1" applyFill="1" applyBorder="1" applyAlignment="1" applyProtection="1">
      <alignment vertical="center"/>
      <protection locked="0"/>
    </xf>
    <xf numFmtId="193" fontId="3" fillId="0" borderId="20" xfId="0" applyNumberFormat="1" applyFont="1" applyBorder="1"/>
    <xf numFmtId="0" fontId="6" fillId="0" borderId="3" xfId="17" applyBorder="1" applyAlignment="1" applyProtection="1"/>
    <xf numFmtId="0" fontId="95" fillId="0" borderId="68" xfId="0" applyFont="1" applyBorder="1" applyAlignment="1">
      <alignment horizontal="left" wrapText="1"/>
    </xf>
    <xf numFmtId="0" fontId="95" fillId="0" borderId="67" xfId="0" applyFont="1" applyBorder="1" applyAlignment="1">
      <alignment horizontal="left" wrapText="1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87" fillId="0" borderId="4" xfId="0" applyFont="1" applyBorder="1" applyAlignment="1">
      <alignment horizontal="center" vertical="center"/>
    </xf>
    <xf numFmtId="0" fontId="87" fillId="0" borderId="69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5" fillId="0" borderId="20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45" fillId="0" borderId="3" xfId="11" applyFont="1" applyFill="1" applyBorder="1" applyAlignment="1" applyProtection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45" fillId="0" borderId="73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00" fillId="3" borderId="74" xfId="13" applyFont="1" applyFill="1" applyBorder="1" applyAlignment="1" applyProtection="1">
      <alignment horizontal="center" vertical="center" wrapText="1"/>
      <protection locked="0"/>
    </xf>
    <xf numFmtId="0" fontId="100" fillId="3" borderId="66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2" xfId="1" applyNumberFormat="1" applyFont="1" applyFill="1" applyBorder="1" applyAlignment="1" applyProtection="1">
      <alignment horizontal="center"/>
      <protection locked="0"/>
    </xf>
    <xf numFmtId="164" fontId="45" fillId="3" borderId="27" xfId="1" applyNumberFormat="1" applyFont="1" applyFill="1" applyBorder="1" applyAlignment="1" applyProtection="1">
      <alignment horizontal="center"/>
      <protection locked="0"/>
    </xf>
    <xf numFmtId="164" fontId="45" fillId="3" borderId="28" xfId="1" applyNumberFormat="1" applyFont="1" applyFill="1" applyBorder="1" applyAlignment="1" applyProtection="1">
      <alignment horizontal="center"/>
      <protection locked="0"/>
    </xf>
    <xf numFmtId="164" fontId="45" fillId="0" borderId="16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0" fontId="87" fillId="0" borderId="51" xfId="0" applyFont="1" applyBorder="1" applyAlignment="1">
      <alignment horizontal="center" vertical="center" wrapText="1"/>
    </xf>
    <xf numFmtId="0" fontId="87" fillId="0" borderId="52" xfId="0" applyFont="1" applyBorder="1" applyAlignment="1">
      <alignment horizontal="center" vertical="center" wrapText="1"/>
    </xf>
    <xf numFmtId="164" fontId="45" fillId="0" borderId="75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7" fillId="0" borderId="77" xfId="0" applyFont="1" applyBorder="1" applyAlignment="1">
      <alignment horizontal="center"/>
    </xf>
    <xf numFmtId="0" fontId="87" fillId="0" borderId="7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20963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5" customWidth="1"/>
    <col min="2" max="2" width="134.7109375" style="6" bestFit="1" customWidth="1"/>
    <col min="3" max="3" width="39.42578125" style="6" customWidth="1"/>
    <col min="4" max="6" width="9.140625" style="6"/>
    <col min="7" max="7" width="25" style="6" customWidth="1"/>
    <col min="8" max="16384" width="9.140625" style="6"/>
  </cols>
  <sheetData>
    <row r="1" spans="1:3" ht="15">
      <c r="A1" s="214"/>
      <c r="B1" s="275" t="s">
        <v>373</v>
      </c>
      <c r="C1" s="214"/>
    </row>
    <row r="2" spans="1:3">
      <c r="A2" s="276">
        <v>1</v>
      </c>
      <c r="B2" s="277" t="s">
        <v>374</v>
      </c>
      <c r="C2" s="126" t="s">
        <v>436</v>
      </c>
    </row>
    <row r="3" spans="1:3">
      <c r="A3" s="276">
        <v>2</v>
      </c>
      <c r="B3" s="278" t="s">
        <v>370</v>
      </c>
      <c r="C3" s="126" t="s">
        <v>437</v>
      </c>
    </row>
    <row r="4" spans="1:3">
      <c r="A4" s="276">
        <v>3</v>
      </c>
      <c r="B4" s="279" t="s">
        <v>375</v>
      </c>
      <c r="C4" s="126" t="s">
        <v>411</v>
      </c>
    </row>
    <row r="5" spans="1:3">
      <c r="A5" s="280">
        <v>4</v>
      </c>
      <c r="B5" s="281" t="s">
        <v>371</v>
      </c>
      <c r="C5" s="410" t="s">
        <v>438</v>
      </c>
    </row>
    <row r="6" spans="1:3" s="282" customFormat="1" ht="45.75" customHeight="1">
      <c r="A6" s="411" t="s">
        <v>435</v>
      </c>
      <c r="B6" s="412"/>
      <c r="C6" s="412"/>
    </row>
    <row r="7" spans="1:3" ht="15">
      <c r="A7" s="283" t="s">
        <v>34</v>
      </c>
      <c r="B7" s="275" t="s">
        <v>372</v>
      </c>
    </row>
    <row r="8" spans="1:3">
      <c r="A8" s="214">
        <v>1</v>
      </c>
      <c r="B8" s="336" t="s">
        <v>24</v>
      </c>
    </row>
    <row r="9" spans="1:3">
      <c r="A9" s="214">
        <v>2</v>
      </c>
      <c r="B9" s="337" t="s">
        <v>25</v>
      </c>
    </row>
    <row r="10" spans="1:3">
      <c r="A10" s="214">
        <v>3</v>
      </c>
      <c r="B10" s="337" t="s">
        <v>26</v>
      </c>
    </row>
    <row r="11" spans="1:3">
      <c r="A11" s="214">
        <v>4</v>
      </c>
      <c r="B11" s="337" t="s">
        <v>27</v>
      </c>
      <c r="C11" s="131"/>
    </row>
    <row r="12" spans="1:3">
      <c r="A12" s="214">
        <v>5</v>
      </c>
      <c r="B12" s="337" t="s">
        <v>28</v>
      </c>
    </row>
    <row r="13" spans="1:3">
      <c r="A13" s="214">
        <v>6</v>
      </c>
      <c r="B13" s="338" t="s">
        <v>382</v>
      </c>
    </row>
    <row r="14" spans="1:3">
      <c r="A14" s="214">
        <v>7</v>
      </c>
      <c r="B14" s="337" t="s">
        <v>376</v>
      </c>
    </row>
    <row r="15" spans="1:3">
      <c r="A15" s="214">
        <v>8</v>
      </c>
      <c r="B15" s="337" t="s">
        <v>377</v>
      </c>
    </row>
    <row r="16" spans="1:3">
      <c r="A16" s="214">
        <v>9</v>
      </c>
      <c r="B16" s="337" t="s">
        <v>29</v>
      </c>
    </row>
    <row r="17" spans="1:2">
      <c r="A17" s="214">
        <v>10</v>
      </c>
      <c r="B17" s="337" t="s">
        <v>30</v>
      </c>
    </row>
    <row r="18" spans="1:2">
      <c r="A18" s="214">
        <v>11</v>
      </c>
      <c r="B18" s="338" t="s">
        <v>378</v>
      </c>
    </row>
    <row r="19" spans="1:2">
      <c r="A19" s="214">
        <v>12</v>
      </c>
      <c r="B19" s="338" t="s">
        <v>31</v>
      </c>
    </row>
    <row r="20" spans="1:2">
      <c r="A20" s="214">
        <v>13</v>
      </c>
      <c r="B20" s="339" t="s">
        <v>379</v>
      </c>
    </row>
    <row r="21" spans="1:2">
      <c r="A21" s="214">
        <v>14</v>
      </c>
      <c r="B21" s="338" t="s">
        <v>32</v>
      </c>
    </row>
    <row r="22" spans="1:2">
      <c r="A22" s="284">
        <v>15</v>
      </c>
      <c r="B22" s="338" t="s">
        <v>33</v>
      </c>
    </row>
    <row r="23" spans="1:2">
      <c r="A23" s="134"/>
      <c r="B23" s="21"/>
    </row>
    <row r="24" spans="1:2">
      <c r="A24" s="134"/>
      <c r="B24" s="21"/>
    </row>
    <row r="25" spans="1:2">
      <c r="A25" s="134"/>
      <c r="B25" s="21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1" location="'14. CICR'!A1" display="Currency induced credit risk (CICR)"/>
    <hyperlink ref="B22" location="'15. CCR '!A1" display="Counterparty credit risk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55"/>
  <sheetViews>
    <sheetView zoomScale="90" zoomScaleNormal="90" workbookViewId="0">
      <pane xSplit="1" ySplit="5" topLeftCell="B31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40625" defaultRowHeight="12.75"/>
  <cols>
    <col min="1" max="1" width="9.5703125" style="134" bestFit="1" customWidth="1"/>
    <col min="2" max="2" width="132.42578125" style="5" customWidth="1"/>
    <col min="3" max="3" width="18.42578125" style="5" customWidth="1"/>
    <col min="4" max="16384" width="9.140625" style="5"/>
  </cols>
  <sheetData>
    <row r="1" spans="1:3">
      <c r="A1" s="3" t="s">
        <v>35</v>
      </c>
      <c r="B1" s="4" t="s">
        <v>432</v>
      </c>
    </row>
    <row r="2" spans="1:3" s="121" customFormat="1" ht="15.75" customHeight="1">
      <c r="A2" s="121" t="s">
        <v>36</v>
      </c>
      <c r="B2" s="395" t="s">
        <v>431</v>
      </c>
    </row>
    <row r="3" spans="1:3" s="121" customFormat="1" ht="15.75" customHeight="1"/>
    <row r="4" spans="1:3" ht="13.5" thickBot="1">
      <c r="A4" s="134" t="s">
        <v>268</v>
      </c>
      <c r="B4" s="195" t="s">
        <v>267</v>
      </c>
    </row>
    <row r="5" spans="1:3">
      <c r="A5" s="135" t="s">
        <v>9</v>
      </c>
      <c r="B5" s="136"/>
      <c r="C5" s="137" t="s">
        <v>78</v>
      </c>
    </row>
    <row r="6" spans="1:3">
      <c r="A6" s="138">
        <v>1</v>
      </c>
      <c r="B6" s="139" t="s">
        <v>266</v>
      </c>
      <c r="C6" s="140">
        <f>SUM(C7:C11)</f>
        <v>121020988</v>
      </c>
    </row>
    <row r="7" spans="1:3">
      <c r="A7" s="138">
        <v>2</v>
      </c>
      <c r="B7" s="141" t="s">
        <v>265</v>
      </c>
      <c r="C7" s="142">
        <v>4400000</v>
      </c>
    </row>
    <row r="8" spans="1:3">
      <c r="A8" s="138">
        <v>3</v>
      </c>
      <c r="B8" s="143" t="s">
        <v>264</v>
      </c>
      <c r="C8" s="142"/>
    </row>
    <row r="9" spans="1:3">
      <c r="A9" s="138">
        <v>4</v>
      </c>
      <c r="B9" s="143" t="s">
        <v>263</v>
      </c>
      <c r="C9" s="142">
        <v>396459</v>
      </c>
    </row>
    <row r="10" spans="1:3">
      <c r="A10" s="138">
        <v>5</v>
      </c>
      <c r="B10" s="143" t="s">
        <v>262</v>
      </c>
      <c r="C10" s="142"/>
    </row>
    <row r="11" spans="1:3">
      <c r="A11" s="138">
        <v>6</v>
      </c>
      <c r="B11" s="144" t="s">
        <v>261</v>
      </c>
      <c r="C11" s="142">
        <v>116224529</v>
      </c>
    </row>
    <row r="12" spans="1:3" s="110" customFormat="1">
      <c r="A12" s="138">
        <v>7</v>
      </c>
      <c r="B12" s="139" t="s">
        <v>260</v>
      </c>
      <c r="C12" s="145">
        <f>SUM(C13:C27)</f>
        <v>4377137.4000000004</v>
      </c>
    </row>
    <row r="13" spans="1:3" s="110" customFormat="1">
      <c r="A13" s="138">
        <v>8</v>
      </c>
      <c r="B13" s="146" t="s">
        <v>259</v>
      </c>
      <c r="C13" s="147">
        <v>396459</v>
      </c>
    </row>
    <row r="14" spans="1:3" s="110" customFormat="1" ht="25.5">
      <c r="A14" s="138">
        <v>9</v>
      </c>
      <c r="B14" s="148" t="s">
        <v>258</v>
      </c>
      <c r="C14" s="147"/>
    </row>
    <row r="15" spans="1:3" s="110" customFormat="1">
      <c r="A15" s="138">
        <v>10</v>
      </c>
      <c r="B15" s="149" t="s">
        <v>257</v>
      </c>
      <c r="C15" s="147">
        <v>3980678.4</v>
      </c>
    </row>
    <row r="16" spans="1:3" s="110" customFormat="1">
      <c r="A16" s="138">
        <v>11</v>
      </c>
      <c r="B16" s="150" t="s">
        <v>256</v>
      </c>
      <c r="C16" s="147"/>
    </row>
    <row r="17" spans="1:3" s="110" customFormat="1">
      <c r="A17" s="138">
        <v>12</v>
      </c>
      <c r="B17" s="149" t="s">
        <v>255</v>
      </c>
      <c r="C17" s="147"/>
    </row>
    <row r="18" spans="1:3" s="110" customFormat="1">
      <c r="A18" s="138">
        <v>13</v>
      </c>
      <c r="B18" s="149" t="s">
        <v>254</v>
      </c>
      <c r="C18" s="147"/>
    </row>
    <row r="19" spans="1:3" s="110" customFormat="1">
      <c r="A19" s="138">
        <v>14</v>
      </c>
      <c r="B19" s="149" t="s">
        <v>253</v>
      </c>
      <c r="C19" s="147"/>
    </row>
    <row r="20" spans="1:3" s="110" customFormat="1">
      <c r="A20" s="138">
        <v>15</v>
      </c>
      <c r="B20" s="149" t="s">
        <v>252</v>
      </c>
      <c r="C20" s="147"/>
    </row>
    <row r="21" spans="1:3" s="110" customFormat="1" ht="25.5">
      <c r="A21" s="138">
        <v>16</v>
      </c>
      <c r="B21" s="148" t="s">
        <v>251</v>
      </c>
      <c r="C21" s="147"/>
    </row>
    <row r="22" spans="1:3" s="110" customFormat="1">
      <c r="A22" s="138">
        <v>17</v>
      </c>
      <c r="B22" s="151" t="s">
        <v>250</v>
      </c>
      <c r="C22" s="147"/>
    </row>
    <row r="23" spans="1:3" s="110" customFormat="1">
      <c r="A23" s="138">
        <v>18</v>
      </c>
      <c r="B23" s="148" t="s">
        <v>249</v>
      </c>
      <c r="C23" s="147"/>
    </row>
    <row r="24" spans="1:3" s="110" customFormat="1" ht="25.5">
      <c r="A24" s="138">
        <v>19</v>
      </c>
      <c r="B24" s="148" t="s">
        <v>226</v>
      </c>
      <c r="C24" s="147"/>
    </row>
    <row r="25" spans="1:3" s="110" customFormat="1">
      <c r="A25" s="138">
        <v>20</v>
      </c>
      <c r="B25" s="152" t="s">
        <v>248</v>
      </c>
      <c r="C25" s="147"/>
    </row>
    <row r="26" spans="1:3" s="110" customFormat="1">
      <c r="A26" s="138">
        <v>21</v>
      </c>
      <c r="B26" s="152" t="s">
        <v>247</v>
      </c>
      <c r="C26" s="147"/>
    </row>
    <row r="27" spans="1:3" s="110" customFormat="1">
      <c r="A27" s="138">
        <v>22</v>
      </c>
      <c r="B27" s="152" t="s">
        <v>246</v>
      </c>
      <c r="C27" s="147"/>
    </row>
    <row r="28" spans="1:3" s="110" customFormat="1">
      <c r="A28" s="138">
        <v>23</v>
      </c>
      <c r="B28" s="153" t="s">
        <v>245</v>
      </c>
      <c r="C28" s="145">
        <f>C6-C12</f>
        <v>116643850.59999999</v>
      </c>
    </row>
    <row r="29" spans="1:3" s="110" customFormat="1">
      <c r="A29" s="154"/>
      <c r="B29" s="155"/>
      <c r="C29" s="147"/>
    </row>
    <row r="30" spans="1:3" s="110" customFormat="1">
      <c r="A30" s="154">
        <v>24</v>
      </c>
      <c r="B30" s="153" t="s">
        <v>244</v>
      </c>
      <c r="C30" s="145">
        <f>C31+C34</f>
        <v>0</v>
      </c>
    </row>
    <row r="31" spans="1:3" s="110" customFormat="1">
      <c r="A31" s="154">
        <v>25</v>
      </c>
      <c r="B31" s="143" t="s">
        <v>243</v>
      </c>
      <c r="C31" s="156">
        <f>C32+C33</f>
        <v>0</v>
      </c>
    </row>
    <row r="32" spans="1:3" s="110" customFormat="1">
      <c r="A32" s="154">
        <v>26</v>
      </c>
      <c r="B32" s="157" t="s">
        <v>330</v>
      </c>
      <c r="C32" s="147"/>
    </row>
    <row r="33" spans="1:3" s="110" customFormat="1">
      <c r="A33" s="154">
        <v>27</v>
      </c>
      <c r="B33" s="157" t="s">
        <v>242</v>
      </c>
      <c r="C33" s="147"/>
    </row>
    <row r="34" spans="1:3" s="110" customFormat="1">
      <c r="A34" s="154">
        <v>28</v>
      </c>
      <c r="B34" s="143" t="s">
        <v>241</v>
      </c>
      <c r="C34" s="147"/>
    </row>
    <row r="35" spans="1:3" s="110" customFormat="1">
      <c r="A35" s="154">
        <v>29</v>
      </c>
      <c r="B35" s="153" t="s">
        <v>240</v>
      </c>
      <c r="C35" s="145">
        <f>SUM(C36:C40)</f>
        <v>0</v>
      </c>
    </row>
    <row r="36" spans="1:3" s="110" customFormat="1">
      <c r="A36" s="154">
        <v>30</v>
      </c>
      <c r="B36" s="148" t="s">
        <v>239</v>
      </c>
      <c r="C36" s="147"/>
    </row>
    <row r="37" spans="1:3" s="110" customFormat="1">
      <c r="A37" s="154">
        <v>31</v>
      </c>
      <c r="B37" s="149" t="s">
        <v>238</v>
      </c>
      <c r="C37" s="147"/>
    </row>
    <row r="38" spans="1:3" s="110" customFormat="1" ht="25.5">
      <c r="A38" s="154">
        <v>32</v>
      </c>
      <c r="B38" s="148" t="s">
        <v>237</v>
      </c>
      <c r="C38" s="147"/>
    </row>
    <row r="39" spans="1:3" s="110" customFormat="1" ht="25.5">
      <c r="A39" s="154">
        <v>33</v>
      </c>
      <c r="B39" s="148" t="s">
        <v>226</v>
      </c>
      <c r="C39" s="147"/>
    </row>
    <row r="40" spans="1:3" s="110" customFormat="1">
      <c r="A40" s="154">
        <v>34</v>
      </c>
      <c r="B40" s="152" t="s">
        <v>236</v>
      </c>
      <c r="C40" s="147"/>
    </row>
    <row r="41" spans="1:3" s="110" customFormat="1">
      <c r="A41" s="154">
        <v>35</v>
      </c>
      <c r="B41" s="153" t="s">
        <v>235</v>
      </c>
      <c r="C41" s="145">
        <f>C30-C35</f>
        <v>0</v>
      </c>
    </row>
    <row r="42" spans="1:3" s="110" customFormat="1">
      <c r="A42" s="154"/>
      <c r="B42" s="155"/>
      <c r="C42" s="147"/>
    </row>
    <row r="43" spans="1:3" s="110" customFormat="1">
      <c r="A43" s="154">
        <v>36</v>
      </c>
      <c r="B43" s="158" t="s">
        <v>234</v>
      </c>
      <c r="C43" s="145">
        <f>SUM(C44:C46)</f>
        <v>6925684.4351911917</v>
      </c>
    </row>
    <row r="44" spans="1:3" s="110" customFormat="1">
      <c r="A44" s="154">
        <v>37</v>
      </c>
      <c r="B44" s="143" t="s">
        <v>233</v>
      </c>
      <c r="C44" s="147"/>
    </row>
    <row r="45" spans="1:3" s="110" customFormat="1">
      <c r="A45" s="154">
        <v>38</v>
      </c>
      <c r="B45" s="143" t="s">
        <v>232</v>
      </c>
      <c r="C45" s="147"/>
    </row>
    <row r="46" spans="1:3" s="110" customFormat="1">
      <c r="A46" s="154">
        <v>39</v>
      </c>
      <c r="B46" s="143" t="s">
        <v>231</v>
      </c>
      <c r="C46" s="147">
        <v>6925684.4351911917</v>
      </c>
    </row>
    <row r="47" spans="1:3" s="110" customFormat="1">
      <c r="A47" s="154">
        <v>40</v>
      </c>
      <c r="B47" s="158" t="s">
        <v>230</v>
      </c>
      <c r="C47" s="145">
        <f>SUM(C48:C51)</f>
        <v>0</v>
      </c>
    </row>
    <row r="48" spans="1:3" s="110" customFormat="1">
      <c r="A48" s="154">
        <v>41</v>
      </c>
      <c r="B48" s="148" t="s">
        <v>229</v>
      </c>
      <c r="C48" s="147"/>
    </row>
    <row r="49" spans="1:3" s="110" customFormat="1">
      <c r="A49" s="154">
        <v>42</v>
      </c>
      <c r="B49" s="149" t="s">
        <v>228</v>
      </c>
      <c r="C49" s="147"/>
    </row>
    <row r="50" spans="1:3" s="110" customFormat="1">
      <c r="A50" s="154">
        <v>43</v>
      </c>
      <c r="B50" s="148" t="s">
        <v>227</v>
      </c>
      <c r="C50" s="147"/>
    </row>
    <row r="51" spans="1:3" s="110" customFormat="1" ht="25.5">
      <c r="A51" s="154">
        <v>44</v>
      </c>
      <c r="B51" s="148" t="s">
        <v>226</v>
      </c>
      <c r="C51" s="147"/>
    </row>
    <row r="52" spans="1:3" s="110" customFormat="1" ht="13.5" thickBot="1">
      <c r="A52" s="159">
        <v>45</v>
      </c>
      <c r="B52" s="160" t="s">
        <v>225</v>
      </c>
      <c r="C52" s="161">
        <f>C43-C47</f>
        <v>6925684.4351911917</v>
      </c>
    </row>
    <row r="55" spans="1:3">
      <c r="B55" s="5" t="s">
        <v>10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3"/>
  <sheetViews>
    <sheetView zoomScaleNormal="100" workbookViewId="0">
      <pane xSplit="1" ySplit="5" topLeftCell="B26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:B2"/>
    </sheetView>
  </sheetViews>
  <sheetFormatPr defaultColWidth="9.140625" defaultRowHeight="14.25"/>
  <cols>
    <col min="1" max="1" width="10.7109375" style="5" customWidth="1"/>
    <col min="2" max="2" width="91.85546875" style="5" customWidth="1"/>
    <col min="3" max="3" width="53.140625" style="5" customWidth="1"/>
    <col min="4" max="4" width="32.28515625" style="5" customWidth="1"/>
    <col min="5" max="5" width="9.42578125" style="6" customWidth="1"/>
    <col min="6" max="16384" width="9.140625" style="6"/>
  </cols>
  <sheetData>
    <row r="1" spans="1:6">
      <c r="A1" s="3" t="s">
        <v>35</v>
      </c>
      <c r="B1" s="4" t="s">
        <v>432</v>
      </c>
      <c r="E1" s="5"/>
      <c r="F1" s="5"/>
    </row>
    <row r="2" spans="1:6" s="121" customFormat="1" ht="15.75" customHeight="1">
      <c r="A2" s="3" t="s">
        <v>36</v>
      </c>
      <c r="B2" s="395" t="s">
        <v>431</v>
      </c>
    </row>
    <row r="3" spans="1:6" s="121" customFormat="1" ht="15.75" customHeight="1">
      <c r="A3" s="162"/>
    </row>
    <row r="4" spans="1:6" s="121" customFormat="1" ht="15.75" customHeight="1" thickBot="1">
      <c r="A4" s="121" t="s">
        <v>91</v>
      </c>
      <c r="B4" s="305" t="s">
        <v>314</v>
      </c>
      <c r="D4" s="62" t="s">
        <v>78</v>
      </c>
    </row>
    <row r="5" spans="1:6" ht="25.5">
      <c r="A5" s="163" t="s">
        <v>9</v>
      </c>
      <c r="B5" s="342" t="s">
        <v>369</v>
      </c>
      <c r="C5" s="164" t="s">
        <v>99</v>
      </c>
      <c r="D5" s="165" t="s">
        <v>100</v>
      </c>
    </row>
    <row r="6" spans="1:6" ht="15">
      <c r="A6" s="127">
        <v>1</v>
      </c>
      <c r="B6" s="166" t="s">
        <v>40</v>
      </c>
      <c r="C6" s="393">
        <v>8548061</v>
      </c>
      <c r="D6" s="167"/>
      <c r="E6" s="168"/>
    </row>
    <row r="7" spans="1:6" ht="15">
      <c r="A7" s="127">
        <v>2</v>
      </c>
      <c r="B7" s="169" t="s">
        <v>41</v>
      </c>
      <c r="C7" s="393">
        <v>27411664.379999999</v>
      </c>
      <c r="D7" s="170"/>
      <c r="E7" s="168"/>
    </row>
    <row r="8" spans="1:6" ht="15">
      <c r="A8" s="127">
        <v>3</v>
      </c>
      <c r="B8" s="169" t="s">
        <v>42</v>
      </c>
      <c r="C8" s="393">
        <v>86234820.099999994</v>
      </c>
      <c r="D8" s="170"/>
      <c r="E8" s="168"/>
    </row>
    <row r="9" spans="1:6" ht="15">
      <c r="A9" s="127">
        <v>4</v>
      </c>
      <c r="B9" s="169" t="s">
        <v>43</v>
      </c>
      <c r="C9" s="393"/>
      <c r="D9" s="170"/>
      <c r="E9" s="168"/>
    </row>
    <row r="10" spans="1:6" ht="15">
      <c r="A10" s="127">
        <v>5</v>
      </c>
      <c r="B10" s="169" t="s">
        <v>44</v>
      </c>
      <c r="C10" s="393"/>
      <c r="D10" s="170"/>
      <c r="E10" s="168"/>
    </row>
    <row r="11" spans="1:6">
      <c r="A11" s="127">
        <v>6.1</v>
      </c>
      <c r="B11" s="306" t="s">
        <v>45</v>
      </c>
      <c r="C11" s="171">
        <v>474922218.93610001</v>
      </c>
      <c r="D11" s="172"/>
      <c r="E11" s="173"/>
    </row>
    <row r="12" spans="1:6">
      <c r="A12" s="127">
        <v>6.2</v>
      </c>
      <c r="B12" s="307" t="s">
        <v>46</v>
      </c>
      <c r="C12" s="171">
        <v>-12251609</v>
      </c>
      <c r="D12" s="172"/>
      <c r="E12" s="173"/>
    </row>
    <row r="13" spans="1:6" ht="15.75">
      <c r="A13" s="394" t="s">
        <v>430</v>
      </c>
      <c r="B13" s="307"/>
      <c r="C13" s="171">
        <v>-6925684</v>
      </c>
      <c r="D13" s="175" t="s">
        <v>426</v>
      </c>
      <c r="E13" s="173"/>
    </row>
    <row r="14" spans="1:6" ht="15">
      <c r="A14" s="127">
        <v>6</v>
      </c>
      <c r="B14" s="169" t="s">
        <v>47</v>
      </c>
      <c r="C14" s="390">
        <f>C11+C12</f>
        <v>462670609.93610001</v>
      </c>
      <c r="D14" s="391"/>
      <c r="E14" s="168"/>
    </row>
    <row r="15" spans="1:6" ht="15">
      <c r="A15" s="127">
        <v>7</v>
      </c>
      <c r="B15" s="169" t="s">
        <v>48</v>
      </c>
      <c r="C15" s="393">
        <v>12705447</v>
      </c>
      <c r="D15" s="170"/>
      <c r="E15" s="168"/>
    </row>
    <row r="16" spans="1:6" ht="15">
      <c r="A16" s="127">
        <v>8</v>
      </c>
      <c r="B16" s="340" t="s">
        <v>220</v>
      </c>
      <c r="C16" s="393">
        <v>311281</v>
      </c>
      <c r="D16" s="170"/>
      <c r="E16" s="168"/>
    </row>
    <row r="17" spans="1:5" ht="15">
      <c r="A17" s="127">
        <v>9</v>
      </c>
      <c r="B17" s="169" t="s">
        <v>49</v>
      </c>
      <c r="C17" s="393">
        <v>0</v>
      </c>
      <c r="D17" s="170"/>
      <c r="E17" s="168"/>
    </row>
    <row r="18" spans="1:5" ht="15">
      <c r="A18" s="127">
        <v>9.1</v>
      </c>
      <c r="B18" s="174" t="s">
        <v>95</v>
      </c>
      <c r="C18" s="393">
        <v>0</v>
      </c>
      <c r="D18" s="170"/>
      <c r="E18" s="168"/>
    </row>
    <row r="19" spans="1:5" ht="15">
      <c r="A19" s="127">
        <v>9.1999999999999993</v>
      </c>
      <c r="B19" s="174" t="s">
        <v>96</v>
      </c>
      <c r="C19" s="393">
        <v>0</v>
      </c>
      <c r="D19" s="170"/>
      <c r="E19" s="168"/>
    </row>
    <row r="20" spans="1:5" ht="15">
      <c r="A20" s="127">
        <v>9.3000000000000007</v>
      </c>
      <c r="B20" s="308" t="s">
        <v>292</v>
      </c>
      <c r="C20" s="393">
        <v>0</v>
      </c>
      <c r="D20" s="170"/>
      <c r="E20" s="168"/>
    </row>
    <row r="21" spans="1:5" ht="15">
      <c r="A21" s="127">
        <v>10</v>
      </c>
      <c r="B21" s="169" t="s">
        <v>50</v>
      </c>
      <c r="C21" s="393">
        <v>11161838</v>
      </c>
      <c r="D21" s="170"/>
      <c r="E21" s="168"/>
    </row>
    <row r="22" spans="1:5" ht="15">
      <c r="A22" s="127">
        <v>10.1</v>
      </c>
      <c r="B22" s="174" t="s">
        <v>97</v>
      </c>
      <c r="C22" s="393">
        <v>3980678.4</v>
      </c>
      <c r="D22" s="175" t="s">
        <v>427</v>
      </c>
      <c r="E22" s="168"/>
    </row>
    <row r="23" spans="1:5" ht="15">
      <c r="A23" s="127">
        <v>11</v>
      </c>
      <c r="B23" s="176" t="s">
        <v>51</v>
      </c>
      <c r="C23" s="393">
        <v>17098887.210000001</v>
      </c>
      <c r="D23" s="177"/>
      <c r="E23" s="168"/>
    </row>
    <row r="24" spans="1:5" ht="15">
      <c r="A24" s="127">
        <v>12</v>
      </c>
      <c r="B24" s="178" t="s">
        <v>52</v>
      </c>
      <c r="C24" s="179">
        <f>SUM(C6:C10,C14:C17,C21,C23)</f>
        <v>626142608.62610006</v>
      </c>
      <c r="D24" s="180"/>
      <c r="E24" s="181"/>
    </row>
    <row r="25" spans="1:5" ht="15">
      <c r="A25" s="127">
        <v>13</v>
      </c>
      <c r="B25" s="169" t="s">
        <v>54</v>
      </c>
      <c r="C25" s="393">
        <v>0</v>
      </c>
      <c r="D25" s="182"/>
      <c r="E25" s="168"/>
    </row>
    <row r="26" spans="1:5" ht="15">
      <c r="A26" s="127">
        <v>14</v>
      </c>
      <c r="B26" s="169" t="s">
        <v>55</v>
      </c>
      <c r="C26" s="393">
        <v>0</v>
      </c>
      <c r="D26" s="170"/>
      <c r="E26" s="168"/>
    </row>
    <row r="27" spans="1:5" ht="15">
      <c r="A27" s="127">
        <v>15</v>
      </c>
      <c r="B27" s="169" t="s">
        <v>56</v>
      </c>
      <c r="C27" s="393">
        <v>0</v>
      </c>
      <c r="D27" s="170"/>
      <c r="E27" s="168"/>
    </row>
    <row r="28" spans="1:5" ht="15">
      <c r="A28" s="127">
        <v>16</v>
      </c>
      <c r="B28" s="169" t="s">
        <v>57</v>
      </c>
      <c r="C28" s="393">
        <v>0</v>
      </c>
      <c r="D28" s="170"/>
      <c r="E28" s="168"/>
    </row>
    <row r="29" spans="1:5" ht="15">
      <c r="A29" s="127">
        <v>17</v>
      </c>
      <c r="B29" s="169" t="s">
        <v>58</v>
      </c>
      <c r="C29" s="393">
        <v>0</v>
      </c>
      <c r="D29" s="170"/>
      <c r="E29" s="168"/>
    </row>
    <row r="30" spans="1:5" ht="15">
      <c r="A30" s="127">
        <v>18</v>
      </c>
      <c r="B30" s="169" t="s">
        <v>59</v>
      </c>
      <c r="C30" s="393">
        <v>466013547.47329998</v>
      </c>
      <c r="D30" s="170"/>
      <c r="E30" s="168"/>
    </row>
    <row r="31" spans="1:5" ht="15">
      <c r="A31" s="127">
        <v>19</v>
      </c>
      <c r="B31" s="169" t="s">
        <v>60</v>
      </c>
      <c r="C31" s="393">
        <v>8504123</v>
      </c>
      <c r="D31" s="170"/>
      <c r="E31" s="168"/>
    </row>
    <row r="32" spans="1:5" ht="15">
      <c r="A32" s="127">
        <v>20</v>
      </c>
      <c r="B32" s="169" t="s">
        <v>61</v>
      </c>
      <c r="C32" s="393">
        <v>30603949.82</v>
      </c>
      <c r="D32" s="170"/>
      <c r="E32" s="168"/>
    </row>
    <row r="33" spans="1:5" ht="15">
      <c r="A33" s="127">
        <v>21</v>
      </c>
      <c r="B33" s="176" t="s">
        <v>62</v>
      </c>
      <c r="C33" s="393">
        <v>0</v>
      </c>
      <c r="D33" s="177"/>
      <c r="E33" s="168"/>
    </row>
    <row r="34" spans="1:5" ht="15">
      <c r="A34" s="127">
        <v>21.1</v>
      </c>
      <c r="B34" s="183" t="s">
        <v>98</v>
      </c>
      <c r="C34" s="393">
        <v>0</v>
      </c>
      <c r="D34" s="184"/>
      <c r="E34" s="168"/>
    </row>
    <row r="35" spans="1:5" ht="15">
      <c r="A35" s="127">
        <v>22</v>
      </c>
      <c r="B35" s="178" t="s">
        <v>63</v>
      </c>
      <c r="C35" s="392">
        <f>SUM(C25:C34)</f>
        <v>505121620.29329997</v>
      </c>
      <c r="D35" s="180"/>
      <c r="E35" s="181"/>
    </row>
    <row r="36" spans="1:5" ht="15">
      <c r="A36" s="127">
        <v>23</v>
      </c>
      <c r="B36" s="176" t="s">
        <v>65</v>
      </c>
      <c r="C36" s="393">
        <v>4400000</v>
      </c>
      <c r="D36" s="175" t="s">
        <v>428</v>
      </c>
      <c r="E36" s="168"/>
    </row>
    <row r="37" spans="1:5" ht="15">
      <c r="A37" s="127">
        <v>24</v>
      </c>
      <c r="B37" s="176" t="s">
        <v>66</v>
      </c>
      <c r="C37" s="393">
        <v>0</v>
      </c>
      <c r="D37" s="170"/>
      <c r="E37" s="168"/>
    </row>
    <row r="38" spans="1:5" ht="15">
      <c r="A38" s="127">
        <v>25</v>
      </c>
      <c r="B38" s="176" t="s">
        <v>67</v>
      </c>
      <c r="C38" s="393">
        <v>0</v>
      </c>
      <c r="D38" s="170"/>
      <c r="E38" s="168"/>
    </row>
    <row r="39" spans="1:5" ht="15">
      <c r="A39" s="127">
        <v>26</v>
      </c>
      <c r="B39" s="176" t="s">
        <v>68</v>
      </c>
      <c r="C39" s="393">
        <v>0</v>
      </c>
      <c r="D39" s="170"/>
      <c r="E39" s="168"/>
    </row>
    <row r="40" spans="1:5" ht="15">
      <c r="A40" s="127">
        <v>27</v>
      </c>
      <c r="B40" s="176" t="s">
        <v>69</v>
      </c>
      <c r="C40" s="393">
        <v>0</v>
      </c>
      <c r="D40" s="170"/>
      <c r="E40" s="168"/>
    </row>
    <row r="41" spans="1:5" ht="15">
      <c r="A41" s="127">
        <v>28</v>
      </c>
      <c r="B41" s="176" t="s">
        <v>70</v>
      </c>
      <c r="C41" s="393">
        <v>116224529.41</v>
      </c>
      <c r="D41" s="170"/>
      <c r="E41" s="168"/>
    </row>
    <row r="42" spans="1:5" ht="15">
      <c r="A42" s="127">
        <v>29</v>
      </c>
      <c r="B42" s="176" t="s">
        <v>71</v>
      </c>
      <c r="C42" s="393">
        <v>396459</v>
      </c>
      <c r="D42" s="175" t="s">
        <v>429</v>
      </c>
      <c r="E42" s="168"/>
    </row>
    <row r="43" spans="1:5" ht="15.75" thickBot="1">
      <c r="A43" s="185">
        <v>30</v>
      </c>
      <c r="B43" s="186" t="s">
        <v>290</v>
      </c>
      <c r="C43" s="392">
        <f>SUM(C36:C42)</f>
        <v>121020988.41</v>
      </c>
      <c r="D43" s="187"/>
      <c r="E43" s="18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2"/>
  <sheetViews>
    <sheetView zoomScale="70" zoomScaleNormal="70" workbookViewId="0">
      <pane xSplit="1" ySplit="4" topLeftCell="E5" activePane="bottomRight" state="frozen"/>
      <selection activeCell="B9" sqref="B9"/>
      <selection pane="topRight" activeCell="B9" sqref="B9"/>
      <selection pane="bottomLeft" activeCell="B9" sqref="B9"/>
      <selection pane="bottomRight" activeCell="E1" sqref="E1:E2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13" style="5" bestFit="1" customWidth="1"/>
    <col min="4" max="4" width="16.42578125" style="5" bestFit="1" customWidth="1"/>
    <col min="5" max="5" width="13" style="5" bestFit="1" customWidth="1"/>
    <col min="6" max="6" width="16.42578125" style="5" bestFit="1" customWidth="1"/>
    <col min="7" max="7" width="13" style="5" bestFit="1" customWidth="1"/>
    <col min="8" max="8" width="13.28515625" style="5" bestFit="1" customWidth="1"/>
    <col min="9" max="9" width="13" style="5" bestFit="1" customWidth="1"/>
    <col min="10" max="10" width="13.28515625" style="5" bestFit="1" customWidth="1"/>
    <col min="11" max="11" width="13" style="5" bestFit="1" customWidth="1"/>
    <col min="12" max="16" width="13" style="60" bestFit="1" customWidth="1"/>
    <col min="17" max="17" width="14.7109375" style="60" customWidth="1"/>
    <col min="18" max="18" width="13" style="60" bestFit="1" customWidth="1"/>
    <col min="19" max="19" width="34.85546875" style="60" customWidth="1"/>
    <col min="20" max="16384" width="9.140625" style="60"/>
  </cols>
  <sheetData>
    <row r="1" spans="1:19">
      <c r="A1" s="3" t="s">
        <v>35</v>
      </c>
      <c r="B1" s="4" t="s">
        <v>432</v>
      </c>
      <c r="E1" s="4" t="s">
        <v>432</v>
      </c>
    </row>
    <row r="2" spans="1:19">
      <c r="A2" s="3" t="s">
        <v>36</v>
      </c>
      <c r="B2" s="395" t="s">
        <v>431</v>
      </c>
      <c r="E2" s="395" t="s">
        <v>431</v>
      </c>
    </row>
    <row r="4" spans="1:19" ht="26.25" thickBot="1">
      <c r="A4" s="5" t="s">
        <v>271</v>
      </c>
      <c r="B4" s="364" t="s">
        <v>404</v>
      </c>
    </row>
    <row r="5" spans="1:19" s="350" customFormat="1">
      <c r="A5" s="345"/>
      <c r="B5" s="346"/>
      <c r="C5" s="347" t="s">
        <v>0</v>
      </c>
      <c r="D5" s="347" t="s">
        <v>1</v>
      </c>
      <c r="E5" s="347" t="s">
        <v>2</v>
      </c>
      <c r="F5" s="347" t="s">
        <v>3</v>
      </c>
      <c r="G5" s="347" t="s">
        <v>4</v>
      </c>
      <c r="H5" s="347" t="s">
        <v>8</v>
      </c>
      <c r="I5" s="347" t="s">
        <v>11</v>
      </c>
      <c r="J5" s="347" t="s">
        <v>12</v>
      </c>
      <c r="K5" s="347" t="s">
        <v>13</v>
      </c>
      <c r="L5" s="347" t="s">
        <v>14</v>
      </c>
      <c r="M5" s="347" t="s">
        <v>15</v>
      </c>
      <c r="N5" s="347" t="s">
        <v>16</v>
      </c>
      <c r="O5" s="347" t="s">
        <v>387</v>
      </c>
      <c r="P5" s="347" t="s">
        <v>388</v>
      </c>
      <c r="Q5" s="347" t="s">
        <v>389</v>
      </c>
      <c r="R5" s="348" t="s">
        <v>390</v>
      </c>
      <c r="S5" s="349" t="s">
        <v>391</v>
      </c>
    </row>
    <row r="6" spans="1:19" s="350" customFormat="1" ht="99" customHeight="1">
      <c r="A6" s="351"/>
      <c r="B6" s="437" t="s">
        <v>392</v>
      </c>
      <c r="C6" s="433">
        <v>0</v>
      </c>
      <c r="D6" s="434"/>
      <c r="E6" s="433">
        <v>0.2</v>
      </c>
      <c r="F6" s="434"/>
      <c r="G6" s="433">
        <v>0.35</v>
      </c>
      <c r="H6" s="434"/>
      <c r="I6" s="433">
        <v>0.5</v>
      </c>
      <c r="J6" s="434"/>
      <c r="K6" s="433">
        <v>0.75</v>
      </c>
      <c r="L6" s="434"/>
      <c r="M6" s="433">
        <v>1</v>
      </c>
      <c r="N6" s="434"/>
      <c r="O6" s="433">
        <v>1.5</v>
      </c>
      <c r="P6" s="434"/>
      <c r="Q6" s="433">
        <v>2.5</v>
      </c>
      <c r="R6" s="434"/>
      <c r="S6" s="435" t="s">
        <v>270</v>
      </c>
    </row>
    <row r="7" spans="1:19" s="350" customFormat="1" ht="30.75" customHeight="1">
      <c r="A7" s="351"/>
      <c r="B7" s="438"/>
      <c r="C7" s="341" t="s">
        <v>273</v>
      </c>
      <c r="D7" s="341" t="s">
        <v>272</v>
      </c>
      <c r="E7" s="341" t="s">
        <v>273</v>
      </c>
      <c r="F7" s="341" t="s">
        <v>272</v>
      </c>
      <c r="G7" s="341" t="s">
        <v>273</v>
      </c>
      <c r="H7" s="341" t="s">
        <v>272</v>
      </c>
      <c r="I7" s="341" t="s">
        <v>273</v>
      </c>
      <c r="J7" s="341" t="s">
        <v>272</v>
      </c>
      <c r="K7" s="341" t="s">
        <v>273</v>
      </c>
      <c r="L7" s="341" t="s">
        <v>272</v>
      </c>
      <c r="M7" s="341" t="s">
        <v>273</v>
      </c>
      <c r="N7" s="341" t="s">
        <v>272</v>
      </c>
      <c r="O7" s="341" t="s">
        <v>273</v>
      </c>
      <c r="P7" s="341" t="s">
        <v>272</v>
      </c>
      <c r="Q7" s="341" t="s">
        <v>273</v>
      </c>
      <c r="R7" s="341" t="s">
        <v>272</v>
      </c>
      <c r="S7" s="436"/>
    </row>
    <row r="8" spans="1:19" s="191" customFormat="1">
      <c r="A8" s="189">
        <v>1</v>
      </c>
      <c r="B8" s="1" t="s">
        <v>102</v>
      </c>
      <c r="C8" s="190">
        <v>447519.5</v>
      </c>
      <c r="D8" s="190"/>
      <c r="E8" s="190"/>
      <c r="F8" s="190"/>
      <c r="G8" s="190"/>
      <c r="H8" s="190"/>
      <c r="I8" s="190"/>
      <c r="J8" s="190"/>
      <c r="K8" s="190"/>
      <c r="L8" s="190"/>
      <c r="M8" s="190">
        <v>26964144.879999999</v>
      </c>
      <c r="N8" s="190"/>
      <c r="O8" s="190"/>
      <c r="P8" s="190"/>
      <c r="Q8" s="190"/>
      <c r="R8" s="190"/>
      <c r="S8" s="365">
        <f>$C$6*SUM(C8:D8)+$E$6*SUM(E8:F8)+$G$6*SUM(G8:H8)+$I$6*SUM(I8:J8)+$K$6*SUM(K8:L8)+$M$6*SUM(M8:N8)+$O$6*SUM(O8:P8)+$Q$6*SUM(Q8:R8)</f>
        <v>26964144.879999999</v>
      </c>
    </row>
    <row r="9" spans="1:19" s="191" customFormat="1">
      <c r="A9" s="189">
        <v>2</v>
      </c>
      <c r="B9" s="1" t="s">
        <v>103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365">
        <f t="shared" ref="S9:S21" si="0">$C$6*SUM(C9:D9)+$E$6*SUM(E9:F9)+$G$6*SUM(G9:H9)+$I$6*SUM(I9:J9)+$K$6*SUM(K9:L9)+$M$6*SUM(M9:N9)+$O$6*SUM(O9:P9)+$Q$6*SUM(Q9:R9)</f>
        <v>0</v>
      </c>
    </row>
    <row r="10" spans="1:19" s="191" customFormat="1">
      <c r="A10" s="189">
        <v>3</v>
      </c>
      <c r="B10" s="1" t="s">
        <v>293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365">
        <f t="shared" si="0"/>
        <v>0</v>
      </c>
    </row>
    <row r="11" spans="1:19" s="191" customFormat="1">
      <c r="A11" s="189">
        <v>4</v>
      </c>
      <c r="B11" s="1" t="s">
        <v>104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365">
        <f t="shared" si="0"/>
        <v>0</v>
      </c>
    </row>
    <row r="12" spans="1:19" s="191" customFormat="1">
      <c r="A12" s="189">
        <v>5</v>
      </c>
      <c r="B12" s="1" t="s">
        <v>105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365">
        <f t="shared" si="0"/>
        <v>0</v>
      </c>
    </row>
    <row r="13" spans="1:19" s="191" customFormat="1">
      <c r="A13" s="189">
        <v>6</v>
      </c>
      <c r="B13" s="1" t="s">
        <v>106</v>
      </c>
      <c r="C13" s="190"/>
      <c r="D13" s="190"/>
      <c r="E13" s="190">
        <v>36039268</v>
      </c>
      <c r="F13" s="190"/>
      <c r="G13" s="190"/>
      <c r="H13" s="190"/>
      <c r="I13" s="190">
        <v>10699791</v>
      </c>
      <c r="J13" s="190"/>
      <c r="K13" s="190"/>
      <c r="L13" s="190"/>
      <c r="M13" s="190">
        <v>39791725</v>
      </c>
      <c r="N13" s="190"/>
      <c r="O13" s="190"/>
      <c r="P13" s="190"/>
      <c r="Q13" s="190"/>
      <c r="R13" s="190"/>
      <c r="S13" s="365">
        <f t="shared" si="0"/>
        <v>52349474.100000001</v>
      </c>
    </row>
    <row r="14" spans="1:19" s="191" customFormat="1">
      <c r="A14" s="189">
        <v>7</v>
      </c>
      <c r="B14" s="1" t="s">
        <v>107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>
        <v>1549622</v>
      </c>
      <c r="N14" s="190"/>
      <c r="O14" s="190"/>
      <c r="P14" s="190"/>
      <c r="Q14" s="190"/>
      <c r="R14" s="190"/>
      <c r="S14" s="365">
        <f t="shared" si="0"/>
        <v>1549622</v>
      </c>
    </row>
    <row r="15" spans="1:19" s="191" customFormat="1">
      <c r="A15" s="189">
        <v>8</v>
      </c>
      <c r="B15" s="1" t="s">
        <v>108</v>
      </c>
      <c r="C15" s="190"/>
      <c r="D15" s="190"/>
      <c r="E15" s="190"/>
      <c r="F15" s="190"/>
      <c r="G15" s="190"/>
      <c r="H15" s="190"/>
      <c r="I15" s="190" t="s">
        <v>7</v>
      </c>
      <c r="J15" s="190"/>
      <c r="K15" s="190">
        <v>480086684.84357905</v>
      </c>
      <c r="L15" s="190">
        <v>5724924.9640000006</v>
      </c>
      <c r="M15" s="190"/>
      <c r="N15" s="190"/>
      <c r="O15" s="190"/>
      <c r="P15" s="190"/>
      <c r="Q15" s="190"/>
      <c r="R15" s="190"/>
      <c r="S15" s="365">
        <f t="shared" si="0"/>
        <v>364358707.35568428</v>
      </c>
    </row>
    <row r="16" spans="1:19" s="191" customFormat="1">
      <c r="A16" s="189">
        <v>9</v>
      </c>
      <c r="B16" s="1" t="s">
        <v>109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365">
        <f t="shared" si="0"/>
        <v>0</v>
      </c>
    </row>
    <row r="17" spans="1:19" s="191" customFormat="1">
      <c r="A17" s="189">
        <v>10</v>
      </c>
      <c r="B17" s="1" t="s">
        <v>110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>
        <v>2516711</v>
      </c>
      <c r="N17" s="190"/>
      <c r="O17" s="190">
        <v>200998.53044400038</v>
      </c>
      <c r="P17" s="190"/>
      <c r="Q17" s="190"/>
      <c r="R17" s="190"/>
      <c r="S17" s="365">
        <f t="shared" si="0"/>
        <v>2818208.7956660008</v>
      </c>
    </row>
    <row r="18" spans="1:19" s="191" customFormat="1">
      <c r="A18" s="189">
        <v>11</v>
      </c>
      <c r="B18" s="1" t="s">
        <v>111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>
        <v>10079.860272000002</v>
      </c>
      <c r="P18" s="190"/>
      <c r="Q18" s="190"/>
      <c r="R18" s="190"/>
      <c r="S18" s="365">
        <f t="shared" si="0"/>
        <v>15119.790408000003</v>
      </c>
    </row>
    <row r="19" spans="1:19" s="191" customFormat="1">
      <c r="A19" s="189">
        <v>12</v>
      </c>
      <c r="B19" s="1" t="s">
        <v>112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365">
        <f t="shared" si="0"/>
        <v>0</v>
      </c>
    </row>
    <row r="20" spans="1:19" s="191" customFormat="1">
      <c r="A20" s="189">
        <v>13</v>
      </c>
      <c r="B20" s="1" t="s">
        <v>269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365">
        <f t="shared" si="0"/>
        <v>0</v>
      </c>
    </row>
    <row r="21" spans="1:19" s="191" customFormat="1">
      <c r="A21" s="189">
        <v>14</v>
      </c>
      <c r="B21" s="1" t="s">
        <v>114</v>
      </c>
      <c r="C21" s="190">
        <v>8548061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>
        <v>22437305</v>
      </c>
      <c r="N21" s="190"/>
      <c r="O21" s="190">
        <v>0</v>
      </c>
      <c r="P21" s="190"/>
      <c r="Q21" s="190">
        <v>2154023.1</v>
      </c>
      <c r="R21" s="190"/>
      <c r="S21" s="365">
        <f t="shared" si="0"/>
        <v>27822362.75</v>
      </c>
    </row>
    <row r="22" spans="1:19" ht="13.5" thickBot="1">
      <c r="A22" s="192"/>
      <c r="B22" s="193" t="s">
        <v>115</v>
      </c>
      <c r="C22" s="194">
        <f>SUM(C8:C21)</f>
        <v>8995580.5</v>
      </c>
      <c r="D22" s="194">
        <f t="shared" ref="D22:J22" si="1">SUM(D8:D21)</f>
        <v>0</v>
      </c>
      <c r="E22" s="194">
        <f t="shared" si="1"/>
        <v>36039268</v>
      </c>
      <c r="F22" s="194">
        <f t="shared" si="1"/>
        <v>0</v>
      </c>
      <c r="G22" s="194">
        <f t="shared" si="1"/>
        <v>0</v>
      </c>
      <c r="H22" s="194">
        <f t="shared" si="1"/>
        <v>0</v>
      </c>
      <c r="I22" s="194">
        <f t="shared" si="1"/>
        <v>10699791</v>
      </c>
      <c r="J22" s="194">
        <f t="shared" si="1"/>
        <v>0</v>
      </c>
      <c r="K22" s="194">
        <f t="shared" ref="K22:S22" si="2">SUM(K8:K21)</f>
        <v>480086684.84357905</v>
      </c>
      <c r="L22" s="194">
        <f t="shared" si="2"/>
        <v>5724924.9640000006</v>
      </c>
      <c r="M22" s="194">
        <f t="shared" si="2"/>
        <v>93259507.879999995</v>
      </c>
      <c r="N22" s="194">
        <f t="shared" si="2"/>
        <v>0</v>
      </c>
      <c r="O22" s="194">
        <f t="shared" si="2"/>
        <v>211078.39071600037</v>
      </c>
      <c r="P22" s="194">
        <f t="shared" si="2"/>
        <v>0</v>
      </c>
      <c r="Q22" s="194">
        <f t="shared" si="2"/>
        <v>2154023.1</v>
      </c>
      <c r="R22" s="194">
        <f t="shared" si="2"/>
        <v>0</v>
      </c>
      <c r="S22" s="366">
        <f t="shared" si="2"/>
        <v>475877639.67175829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F40" sqref="F40:F42"/>
    </sheetView>
  </sheetViews>
  <sheetFormatPr defaultColWidth="9.140625" defaultRowHeight="12.75"/>
  <cols>
    <col min="1" max="1" width="10.5703125" style="5" bestFit="1" customWidth="1"/>
    <col min="2" max="2" width="63.7109375" style="5" bestFit="1" customWidth="1"/>
    <col min="3" max="3" width="19" style="5" customWidth="1"/>
    <col min="4" max="4" width="19.5703125" style="5" customWidth="1"/>
    <col min="5" max="5" width="31.140625" style="5" customWidth="1"/>
    <col min="6" max="6" width="29.140625" style="5" customWidth="1"/>
    <col min="7" max="7" width="28.5703125" style="5" customWidth="1"/>
    <col min="8" max="8" width="26.42578125" style="5" customWidth="1"/>
    <col min="9" max="9" width="23.7109375" style="5" customWidth="1"/>
    <col min="10" max="10" width="21.5703125" style="5" customWidth="1"/>
    <col min="11" max="11" width="15.7109375" style="5" customWidth="1"/>
    <col min="12" max="12" width="13.28515625" style="5" customWidth="1"/>
    <col min="13" max="13" width="20.85546875" style="5" customWidth="1"/>
    <col min="14" max="14" width="19.28515625" style="5" customWidth="1"/>
    <col min="15" max="15" width="18.42578125" style="5" customWidth="1"/>
    <col min="16" max="16" width="19" style="5" customWidth="1"/>
    <col min="17" max="17" width="20.28515625" style="5" customWidth="1"/>
    <col min="18" max="18" width="18" style="5" customWidth="1"/>
    <col min="19" max="19" width="36" style="5" customWidth="1"/>
    <col min="20" max="20" width="26.140625" style="5" customWidth="1"/>
    <col min="21" max="21" width="24.85546875" style="5" customWidth="1"/>
    <col min="22" max="22" width="20" style="5" customWidth="1"/>
    <col min="23" max="16384" width="9.140625" style="60"/>
  </cols>
  <sheetData>
    <row r="1" spans="1:22">
      <c r="A1" s="3" t="s">
        <v>35</v>
      </c>
      <c r="B1" s="4" t="s">
        <v>432</v>
      </c>
    </row>
    <row r="2" spans="1:22">
      <c r="A2" s="3" t="s">
        <v>36</v>
      </c>
      <c r="B2" s="395" t="s">
        <v>431</v>
      </c>
    </row>
    <row r="4" spans="1:22" ht="13.5" thickBot="1">
      <c r="A4" s="5" t="s">
        <v>395</v>
      </c>
      <c r="B4" s="195" t="s">
        <v>101</v>
      </c>
      <c r="V4" s="62" t="s">
        <v>78</v>
      </c>
    </row>
    <row r="5" spans="1:22" ht="12.75" customHeight="1">
      <c r="A5" s="196"/>
      <c r="B5" s="197"/>
      <c r="C5" s="439" t="s">
        <v>305</v>
      </c>
      <c r="D5" s="440"/>
      <c r="E5" s="440"/>
      <c r="F5" s="440"/>
      <c r="G5" s="440"/>
      <c r="H5" s="440"/>
      <c r="I5" s="440"/>
      <c r="J5" s="440"/>
      <c r="K5" s="440"/>
      <c r="L5" s="441"/>
      <c r="M5" s="442" t="s">
        <v>306</v>
      </c>
      <c r="N5" s="443"/>
      <c r="O5" s="443"/>
      <c r="P5" s="443"/>
      <c r="Q5" s="443"/>
      <c r="R5" s="443"/>
      <c r="S5" s="444"/>
      <c r="T5" s="447" t="s">
        <v>393</v>
      </c>
      <c r="U5" s="447" t="s">
        <v>394</v>
      </c>
      <c r="V5" s="445" t="s">
        <v>127</v>
      </c>
    </row>
    <row r="6" spans="1:22" s="133" customFormat="1" ht="102">
      <c r="A6" s="130"/>
      <c r="B6" s="198"/>
      <c r="C6" s="199" t="s">
        <v>116</v>
      </c>
      <c r="D6" s="312" t="s">
        <v>117</v>
      </c>
      <c r="E6" s="240" t="s">
        <v>308</v>
      </c>
      <c r="F6" s="240" t="s">
        <v>309</v>
      </c>
      <c r="G6" s="312" t="s">
        <v>312</v>
      </c>
      <c r="H6" s="312" t="s">
        <v>307</v>
      </c>
      <c r="I6" s="312" t="s">
        <v>118</v>
      </c>
      <c r="J6" s="312" t="s">
        <v>119</v>
      </c>
      <c r="K6" s="200" t="s">
        <v>120</v>
      </c>
      <c r="L6" s="201" t="s">
        <v>121</v>
      </c>
      <c r="M6" s="199" t="s">
        <v>310</v>
      </c>
      <c r="N6" s="200" t="s">
        <v>122</v>
      </c>
      <c r="O6" s="200" t="s">
        <v>123</v>
      </c>
      <c r="P6" s="200" t="s">
        <v>124</v>
      </c>
      <c r="Q6" s="200" t="s">
        <v>125</v>
      </c>
      <c r="R6" s="200" t="s">
        <v>126</v>
      </c>
      <c r="S6" s="343" t="s">
        <v>311</v>
      </c>
      <c r="T6" s="448"/>
      <c r="U6" s="448"/>
      <c r="V6" s="446"/>
    </row>
    <row r="7" spans="1:22" s="191" customFormat="1">
      <c r="A7" s="202">
        <v>1</v>
      </c>
      <c r="B7" s="1" t="s">
        <v>102</v>
      </c>
      <c r="C7" s="203"/>
      <c r="D7" s="190"/>
      <c r="E7" s="190"/>
      <c r="F7" s="190"/>
      <c r="G7" s="190"/>
      <c r="H7" s="190"/>
      <c r="I7" s="190"/>
      <c r="J7" s="190"/>
      <c r="K7" s="190"/>
      <c r="L7" s="204"/>
      <c r="M7" s="203"/>
      <c r="N7" s="190"/>
      <c r="O7" s="190"/>
      <c r="P7" s="190"/>
      <c r="Q7" s="190"/>
      <c r="R7" s="190"/>
      <c r="S7" s="204"/>
      <c r="T7" s="352"/>
      <c r="U7" s="352"/>
      <c r="V7" s="205">
        <f>SUM(C7:S7)</f>
        <v>0</v>
      </c>
    </row>
    <row r="8" spans="1:22" s="191" customFormat="1">
      <c r="A8" s="202">
        <v>2</v>
      </c>
      <c r="B8" s="1" t="s">
        <v>103</v>
      </c>
      <c r="C8" s="203"/>
      <c r="D8" s="190"/>
      <c r="E8" s="190"/>
      <c r="F8" s="190"/>
      <c r="G8" s="190"/>
      <c r="H8" s="190"/>
      <c r="I8" s="190"/>
      <c r="J8" s="190"/>
      <c r="K8" s="190"/>
      <c r="L8" s="204"/>
      <c r="M8" s="203"/>
      <c r="N8" s="190"/>
      <c r="O8" s="190"/>
      <c r="P8" s="190"/>
      <c r="Q8" s="190"/>
      <c r="R8" s="190"/>
      <c r="S8" s="204"/>
      <c r="T8" s="352"/>
      <c r="U8" s="352"/>
      <c r="V8" s="205">
        <f t="shared" ref="V8:V20" si="0">SUM(C8:S8)</f>
        <v>0</v>
      </c>
    </row>
    <row r="9" spans="1:22" s="191" customFormat="1">
      <c r="A9" s="202">
        <v>3</v>
      </c>
      <c r="B9" s="1" t="s">
        <v>294</v>
      </c>
      <c r="C9" s="203"/>
      <c r="D9" s="190"/>
      <c r="E9" s="190"/>
      <c r="F9" s="190"/>
      <c r="G9" s="190"/>
      <c r="H9" s="190"/>
      <c r="I9" s="190"/>
      <c r="J9" s="190"/>
      <c r="K9" s="190"/>
      <c r="L9" s="204"/>
      <c r="M9" s="203"/>
      <c r="N9" s="190"/>
      <c r="O9" s="190"/>
      <c r="P9" s="190"/>
      <c r="Q9" s="190"/>
      <c r="R9" s="190"/>
      <c r="S9" s="204"/>
      <c r="T9" s="352"/>
      <c r="U9" s="352"/>
      <c r="V9" s="205">
        <f t="shared" si="0"/>
        <v>0</v>
      </c>
    </row>
    <row r="10" spans="1:22" s="191" customFormat="1">
      <c r="A10" s="202">
        <v>4</v>
      </c>
      <c r="B10" s="1" t="s">
        <v>104</v>
      </c>
      <c r="C10" s="203"/>
      <c r="D10" s="190"/>
      <c r="E10" s="190"/>
      <c r="F10" s="190"/>
      <c r="G10" s="190"/>
      <c r="H10" s="190"/>
      <c r="I10" s="190"/>
      <c r="J10" s="190"/>
      <c r="K10" s="190"/>
      <c r="L10" s="204"/>
      <c r="M10" s="203"/>
      <c r="N10" s="190"/>
      <c r="O10" s="190"/>
      <c r="P10" s="190"/>
      <c r="Q10" s="190"/>
      <c r="R10" s="190"/>
      <c r="S10" s="204"/>
      <c r="T10" s="352"/>
      <c r="U10" s="352"/>
      <c r="V10" s="205">
        <f t="shared" si="0"/>
        <v>0</v>
      </c>
    </row>
    <row r="11" spans="1:22" s="191" customFormat="1">
      <c r="A11" s="202">
        <v>5</v>
      </c>
      <c r="B11" s="1" t="s">
        <v>105</v>
      </c>
      <c r="C11" s="203"/>
      <c r="D11" s="190"/>
      <c r="E11" s="190"/>
      <c r="F11" s="190"/>
      <c r="G11" s="190"/>
      <c r="H11" s="190"/>
      <c r="I11" s="190"/>
      <c r="J11" s="190"/>
      <c r="K11" s="190"/>
      <c r="L11" s="204"/>
      <c r="M11" s="203"/>
      <c r="N11" s="190"/>
      <c r="O11" s="190"/>
      <c r="P11" s="190"/>
      <c r="Q11" s="190"/>
      <c r="R11" s="190"/>
      <c r="S11" s="204"/>
      <c r="T11" s="352"/>
      <c r="U11" s="352"/>
      <c r="V11" s="205">
        <f t="shared" si="0"/>
        <v>0</v>
      </c>
    </row>
    <row r="12" spans="1:22" s="191" customFormat="1">
      <c r="A12" s="202">
        <v>6</v>
      </c>
      <c r="B12" s="1" t="s">
        <v>106</v>
      </c>
      <c r="C12" s="203"/>
      <c r="D12" s="190"/>
      <c r="E12" s="190"/>
      <c r="F12" s="190"/>
      <c r="G12" s="190"/>
      <c r="H12" s="190"/>
      <c r="I12" s="190"/>
      <c r="J12" s="190"/>
      <c r="K12" s="190"/>
      <c r="L12" s="204"/>
      <c r="M12" s="203"/>
      <c r="N12" s="190"/>
      <c r="O12" s="190"/>
      <c r="P12" s="190"/>
      <c r="Q12" s="190"/>
      <c r="R12" s="190"/>
      <c r="S12" s="204"/>
      <c r="T12" s="352"/>
      <c r="U12" s="352"/>
      <c r="V12" s="205">
        <f t="shared" si="0"/>
        <v>0</v>
      </c>
    </row>
    <row r="13" spans="1:22" s="191" customFormat="1">
      <c r="A13" s="202">
        <v>7</v>
      </c>
      <c r="B13" s="1" t="s">
        <v>107</v>
      </c>
      <c r="C13" s="203"/>
      <c r="D13" s="190"/>
      <c r="E13" s="190"/>
      <c r="F13" s="190"/>
      <c r="G13" s="190"/>
      <c r="H13" s="190"/>
      <c r="I13" s="190"/>
      <c r="J13" s="190"/>
      <c r="K13" s="190"/>
      <c r="L13" s="204"/>
      <c r="M13" s="203"/>
      <c r="N13" s="190"/>
      <c r="O13" s="190"/>
      <c r="P13" s="190"/>
      <c r="Q13" s="190"/>
      <c r="R13" s="190"/>
      <c r="S13" s="204"/>
      <c r="T13" s="352"/>
      <c r="U13" s="352"/>
      <c r="V13" s="205">
        <f t="shared" si="0"/>
        <v>0</v>
      </c>
    </row>
    <row r="14" spans="1:22" s="191" customFormat="1">
      <c r="A14" s="202">
        <v>8</v>
      </c>
      <c r="B14" s="1" t="s">
        <v>108</v>
      </c>
      <c r="C14" s="203"/>
      <c r="D14" s="190"/>
      <c r="E14" s="190"/>
      <c r="F14" s="190"/>
      <c r="G14" s="190"/>
      <c r="H14" s="190"/>
      <c r="I14" s="190"/>
      <c r="J14" s="190"/>
      <c r="K14" s="190"/>
      <c r="L14" s="204"/>
      <c r="M14" s="203"/>
      <c r="N14" s="190"/>
      <c r="O14" s="190"/>
      <c r="P14" s="190"/>
      <c r="Q14" s="190"/>
      <c r="R14" s="190"/>
      <c r="S14" s="204"/>
      <c r="T14" s="352"/>
      <c r="U14" s="352"/>
      <c r="V14" s="205">
        <f t="shared" si="0"/>
        <v>0</v>
      </c>
    </row>
    <row r="15" spans="1:22" s="191" customFormat="1">
      <c r="A15" s="202">
        <v>9</v>
      </c>
      <c r="B15" s="1" t="s">
        <v>109</v>
      </c>
      <c r="C15" s="203"/>
      <c r="D15" s="190"/>
      <c r="E15" s="190"/>
      <c r="F15" s="190"/>
      <c r="G15" s="190"/>
      <c r="H15" s="190"/>
      <c r="I15" s="190"/>
      <c r="J15" s="190"/>
      <c r="K15" s="190"/>
      <c r="L15" s="204"/>
      <c r="M15" s="203"/>
      <c r="N15" s="190"/>
      <c r="O15" s="190"/>
      <c r="P15" s="190"/>
      <c r="Q15" s="190"/>
      <c r="R15" s="190"/>
      <c r="S15" s="204"/>
      <c r="T15" s="352"/>
      <c r="U15" s="352"/>
      <c r="V15" s="205">
        <f t="shared" si="0"/>
        <v>0</v>
      </c>
    </row>
    <row r="16" spans="1:22" s="191" customFormat="1">
      <c r="A16" s="202">
        <v>10</v>
      </c>
      <c r="B16" s="1" t="s">
        <v>110</v>
      </c>
      <c r="C16" s="203"/>
      <c r="D16" s="190"/>
      <c r="E16" s="190"/>
      <c r="F16" s="190"/>
      <c r="G16" s="190"/>
      <c r="H16" s="190"/>
      <c r="I16" s="190"/>
      <c r="J16" s="190"/>
      <c r="K16" s="190"/>
      <c r="L16" s="204"/>
      <c r="M16" s="203"/>
      <c r="N16" s="190"/>
      <c r="O16" s="190"/>
      <c r="P16" s="190"/>
      <c r="Q16" s="190"/>
      <c r="R16" s="190"/>
      <c r="S16" s="204"/>
      <c r="T16" s="352"/>
      <c r="U16" s="352"/>
      <c r="V16" s="205">
        <f t="shared" si="0"/>
        <v>0</v>
      </c>
    </row>
    <row r="17" spans="1:22" s="191" customFormat="1">
      <c r="A17" s="202">
        <v>11</v>
      </c>
      <c r="B17" s="1" t="s">
        <v>111</v>
      </c>
      <c r="C17" s="203"/>
      <c r="D17" s="190"/>
      <c r="E17" s="190"/>
      <c r="F17" s="190"/>
      <c r="G17" s="190"/>
      <c r="H17" s="190"/>
      <c r="I17" s="190"/>
      <c r="J17" s="190"/>
      <c r="K17" s="190"/>
      <c r="L17" s="204"/>
      <c r="M17" s="203"/>
      <c r="N17" s="190"/>
      <c r="O17" s="190"/>
      <c r="P17" s="190"/>
      <c r="Q17" s="190"/>
      <c r="R17" s="190"/>
      <c r="S17" s="204"/>
      <c r="T17" s="352"/>
      <c r="U17" s="352"/>
      <c r="V17" s="205">
        <f t="shared" si="0"/>
        <v>0</v>
      </c>
    </row>
    <row r="18" spans="1:22" s="191" customFormat="1">
      <c r="A18" s="202">
        <v>12</v>
      </c>
      <c r="B18" s="1" t="s">
        <v>112</v>
      </c>
      <c r="C18" s="203"/>
      <c r="D18" s="190"/>
      <c r="E18" s="190"/>
      <c r="F18" s="190"/>
      <c r="G18" s="190"/>
      <c r="H18" s="190"/>
      <c r="I18" s="190"/>
      <c r="J18" s="190"/>
      <c r="K18" s="190"/>
      <c r="L18" s="204"/>
      <c r="M18" s="203"/>
      <c r="N18" s="190"/>
      <c r="O18" s="190"/>
      <c r="P18" s="190"/>
      <c r="Q18" s="190"/>
      <c r="R18" s="190"/>
      <c r="S18" s="204"/>
      <c r="T18" s="352"/>
      <c r="U18" s="352"/>
      <c r="V18" s="205">
        <f t="shared" si="0"/>
        <v>0</v>
      </c>
    </row>
    <row r="19" spans="1:22" s="191" customFormat="1">
      <c r="A19" s="202">
        <v>13</v>
      </c>
      <c r="B19" s="1" t="s">
        <v>113</v>
      </c>
      <c r="C19" s="203"/>
      <c r="D19" s="190"/>
      <c r="E19" s="190"/>
      <c r="F19" s="190"/>
      <c r="G19" s="190"/>
      <c r="H19" s="190"/>
      <c r="I19" s="190"/>
      <c r="J19" s="190"/>
      <c r="K19" s="190"/>
      <c r="L19" s="204"/>
      <c r="M19" s="203"/>
      <c r="N19" s="190"/>
      <c r="O19" s="190"/>
      <c r="P19" s="190"/>
      <c r="Q19" s="190"/>
      <c r="R19" s="190"/>
      <c r="S19" s="204"/>
      <c r="T19" s="352"/>
      <c r="U19" s="352"/>
      <c r="V19" s="205">
        <f t="shared" si="0"/>
        <v>0</v>
      </c>
    </row>
    <row r="20" spans="1:22" s="191" customFormat="1">
      <c r="A20" s="202">
        <v>14</v>
      </c>
      <c r="B20" s="1" t="s">
        <v>114</v>
      </c>
      <c r="C20" s="203"/>
      <c r="D20" s="190"/>
      <c r="E20" s="190"/>
      <c r="F20" s="190"/>
      <c r="G20" s="190"/>
      <c r="H20" s="190"/>
      <c r="I20" s="190"/>
      <c r="J20" s="190"/>
      <c r="K20" s="190"/>
      <c r="L20" s="204"/>
      <c r="M20" s="203"/>
      <c r="N20" s="190"/>
      <c r="O20" s="190"/>
      <c r="P20" s="190"/>
      <c r="Q20" s="190"/>
      <c r="R20" s="190"/>
      <c r="S20" s="204"/>
      <c r="T20" s="352"/>
      <c r="U20" s="352"/>
      <c r="V20" s="205">
        <f t="shared" si="0"/>
        <v>0</v>
      </c>
    </row>
    <row r="21" spans="1:22" ht="13.5" thickBot="1">
      <c r="A21" s="192"/>
      <c r="B21" s="206" t="s">
        <v>115</v>
      </c>
      <c r="C21" s="207">
        <f>SUM(C7:C20)</f>
        <v>0</v>
      </c>
      <c r="D21" s="194">
        <f t="shared" ref="D21:V21" si="1">SUM(D7:D20)</f>
        <v>0</v>
      </c>
      <c r="E21" s="194">
        <f t="shared" si="1"/>
        <v>0</v>
      </c>
      <c r="F21" s="194">
        <f t="shared" si="1"/>
        <v>0</v>
      </c>
      <c r="G21" s="194">
        <f t="shared" si="1"/>
        <v>0</v>
      </c>
      <c r="H21" s="194">
        <f t="shared" si="1"/>
        <v>0</v>
      </c>
      <c r="I21" s="194">
        <f t="shared" si="1"/>
        <v>0</v>
      </c>
      <c r="J21" s="194">
        <f t="shared" si="1"/>
        <v>0</v>
      </c>
      <c r="K21" s="194">
        <f t="shared" si="1"/>
        <v>0</v>
      </c>
      <c r="L21" s="208">
        <f t="shared" si="1"/>
        <v>0</v>
      </c>
      <c r="M21" s="207">
        <f t="shared" si="1"/>
        <v>0</v>
      </c>
      <c r="N21" s="194">
        <f t="shared" si="1"/>
        <v>0</v>
      </c>
      <c r="O21" s="194">
        <f t="shared" si="1"/>
        <v>0</v>
      </c>
      <c r="P21" s="194">
        <f t="shared" si="1"/>
        <v>0</v>
      </c>
      <c r="Q21" s="194">
        <f t="shared" si="1"/>
        <v>0</v>
      </c>
      <c r="R21" s="194">
        <f t="shared" si="1"/>
        <v>0</v>
      </c>
      <c r="S21" s="208">
        <f>SUM(S7:S20)</f>
        <v>0</v>
      </c>
      <c r="T21" s="208">
        <f>SUM(T7:T20)</f>
        <v>0</v>
      </c>
      <c r="U21" s="208">
        <f t="shared" ref="U21" si="2">SUM(U7:U20)</f>
        <v>0</v>
      </c>
      <c r="V21" s="209">
        <f t="shared" si="1"/>
        <v>0</v>
      </c>
    </row>
    <row r="24" spans="1:22">
      <c r="A24" s="8"/>
      <c r="B24" s="8"/>
      <c r="C24" s="108"/>
      <c r="D24" s="108"/>
      <c r="E24" s="108"/>
    </row>
    <row r="25" spans="1:22">
      <c r="A25" s="210"/>
      <c r="B25" s="210"/>
      <c r="C25" s="8"/>
      <c r="D25" s="108"/>
      <c r="E25" s="108"/>
    </row>
    <row r="26" spans="1:22">
      <c r="A26" s="210"/>
      <c r="B26" s="109"/>
      <c r="C26" s="8"/>
      <c r="D26" s="108"/>
      <c r="E26" s="108"/>
    </row>
    <row r="27" spans="1:22">
      <c r="A27" s="210"/>
      <c r="B27" s="210"/>
      <c r="C27" s="8"/>
      <c r="D27" s="108"/>
      <c r="E27" s="108"/>
    </row>
    <row r="28" spans="1:22">
      <c r="A28" s="210"/>
      <c r="B28" s="109"/>
      <c r="C28" s="8"/>
      <c r="D28" s="108"/>
      <c r="E28" s="10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C1" sqref="C1:C2"/>
    </sheetView>
  </sheetViews>
  <sheetFormatPr defaultColWidth="9.140625" defaultRowHeight="12.75"/>
  <cols>
    <col min="1" max="1" width="10.5703125" style="5" bestFit="1" customWidth="1"/>
    <col min="2" max="2" width="101.85546875" style="5" customWidth="1"/>
    <col min="3" max="3" width="13.7109375" style="353" customWidth="1"/>
    <col min="4" max="4" width="14.85546875" style="353" bestFit="1" customWidth="1"/>
    <col min="5" max="5" width="17.7109375" style="353" customWidth="1"/>
    <col min="6" max="6" width="15.85546875" style="353" customWidth="1"/>
    <col min="7" max="7" width="17.42578125" style="353" customWidth="1"/>
    <col min="8" max="8" width="15.28515625" style="353" customWidth="1"/>
    <col min="9" max="16384" width="9.140625" style="60"/>
  </cols>
  <sheetData>
    <row r="1" spans="1:9">
      <c r="A1" s="3" t="s">
        <v>35</v>
      </c>
      <c r="B1" s="4" t="s">
        <v>432</v>
      </c>
      <c r="C1" s="4" t="s">
        <v>432</v>
      </c>
    </row>
    <row r="2" spans="1:9">
      <c r="A2" s="3" t="s">
        <v>36</v>
      </c>
      <c r="B2" s="395" t="s">
        <v>431</v>
      </c>
      <c r="C2" s="395" t="s">
        <v>431</v>
      </c>
    </row>
    <row r="4" spans="1:9" ht="13.5" thickBot="1">
      <c r="A4" s="3" t="s">
        <v>275</v>
      </c>
      <c r="B4" s="195" t="s">
        <v>405</v>
      </c>
    </row>
    <row r="5" spans="1:9">
      <c r="A5" s="196"/>
      <c r="B5" s="211"/>
      <c r="C5" s="354" t="s">
        <v>0</v>
      </c>
      <c r="D5" s="354" t="s">
        <v>1</v>
      </c>
      <c r="E5" s="354" t="s">
        <v>2</v>
      </c>
      <c r="F5" s="354" t="s">
        <v>3</v>
      </c>
      <c r="G5" s="355" t="s">
        <v>4</v>
      </c>
      <c r="H5" s="356" t="s">
        <v>8</v>
      </c>
      <c r="I5" s="212"/>
    </row>
    <row r="6" spans="1:9" s="212" customFormat="1" ht="12.75" customHeight="1">
      <c r="A6" s="213"/>
      <c r="B6" s="451" t="s">
        <v>274</v>
      </c>
      <c r="C6" s="453" t="s">
        <v>397</v>
      </c>
      <c r="D6" s="455" t="s">
        <v>396</v>
      </c>
      <c r="E6" s="456"/>
      <c r="F6" s="453" t="s">
        <v>401</v>
      </c>
      <c r="G6" s="453" t="s">
        <v>402</v>
      </c>
      <c r="H6" s="449" t="s">
        <v>400</v>
      </c>
    </row>
    <row r="7" spans="1:9" ht="38.25">
      <c r="A7" s="215"/>
      <c r="B7" s="452"/>
      <c r="C7" s="454"/>
      <c r="D7" s="357" t="s">
        <v>399</v>
      </c>
      <c r="E7" s="357" t="s">
        <v>398</v>
      </c>
      <c r="F7" s="454"/>
      <c r="G7" s="454"/>
      <c r="H7" s="450"/>
      <c r="I7" s="212"/>
    </row>
    <row r="8" spans="1:9">
      <c r="A8" s="213">
        <v>1</v>
      </c>
      <c r="B8" s="1" t="s">
        <v>102</v>
      </c>
      <c r="C8" s="358">
        <v>27411664.379999999</v>
      </c>
      <c r="D8" s="359"/>
      <c r="E8" s="358"/>
      <c r="F8" s="358">
        <v>26964144.879999999</v>
      </c>
      <c r="G8" s="360">
        <v>26964144.879999999</v>
      </c>
      <c r="H8" s="362">
        <f>G8/(C8+E8)</f>
        <v>0.98367412157845779</v>
      </c>
    </row>
    <row r="9" spans="1:9" ht="15" customHeight="1">
      <c r="A9" s="213">
        <v>2</v>
      </c>
      <c r="B9" s="1" t="s">
        <v>103</v>
      </c>
      <c r="C9" s="358"/>
      <c r="D9" s="359"/>
      <c r="E9" s="358"/>
      <c r="F9" s="358">
        <v>0</v>
      </c>
      <c r="G9" s="360">
        <v>0</v>
      </c>
      <c r="H9" s="409">
        <v>0</v>
      </c>
    </row>
    <row r="10" spans="1:9">
      <c r="A10" s="213">
        <v>3</v>
      </c>
      <c r="B10" s="1" t="s">
        <v>294</v>
      </c>
      <c r="C10" s="358"/>
      <c r="D10" s="359"/>
      <c r="E10" s="358"/>
      <c r="F10" s="358">
        <v>0</v>
      </c>
      <c r="G10" s="360">
        <v>0</v>
      </c>
      <c r="H10" s="409">
        <v>0</v>
      </c>
    </row>
    <row r="11" spans="1:9">
      <c r="A11" s="213">
        <v>4</v>
      </c>
      <c r="B11" s="1" t="s">
        <v>104</v>
      </c>
      <c r="C11" s="358"/>
      <c r="D11" s="359"/>
      <c r="E11" s="358"/>
      <c r="F11" s="358">
        <v>0</v>
      </c>
      <c r="G11" s="360">
        <v>0</v>
      </c>
      <c r="H11" s="409">
        <v>0</v>
      </c>
    </row>
    <row r="12" spans="1:9">
      <c r="A12" s="213">
        <v>5</v>
      </c>
      <c r="B12" s="1" t="s">
        <v>105</v>
      </c>
      <c r="C12" s="358"/>
      <c r="D12" s="359"/>
      <c r="E12" s="358"/>
      <c r="F12" s="358">
        <v>0</v>
      </c>
      <c r="G12" s="360">
        <v>0</v>
      </c>
      <c r="H12" s="409">
        <v>0</v>
      </c>
    </row>
    <row r="13" spans="1:9">
      <c r="A13" s="213">
        <v>6</v>
      </c>
      <c r="B13" s="1" t="s">
        <v>106</v>
      </c>
      <c r="C13" s="358">
        <v>86530784</v>
      </c>
      <c r="D13" s="359"/>
      <c r="E13" s="358"/>
      <c r="F13" s="358">
        <v>52349474.100000001</v>
      </c>
      <c r="G13" s="360">
        <v>52349474.100000001</v>
      </c>
      <c r="H13" s="362">
        <f t="shared" ref="H13:H21" si="0">G13/(C13+E13)</f>
        <v>0.60498092909917467</v>
      </c>
    </row>
    <row r="14" spans="1:9">
      <c r="A14" s="213">
        <v>7</v>
      </c>
      <c r="B14" s="1" t="s">
        <v>107</v>
      </c>
      <c r="C14" s="358">
        <v>1549622</v>
      </c>
      <c r="D14" s="359"/>
      <c r="E14" s="358"/>
      <c r="F14" s="358">
        <v>2690645</v>
      </c>
      <c r="G14" s="360">
        <v>2690645</v>
      </c>
      <c r="H14" s="362">
        <f t="shared" si="0"/>
        <v>1.7363234388773521</v>
      </c>
    </row>
    <row r="15" spans="1:9">
      <c r="A15" s="213">
        <v>8</v>
      </c>
      <c r="B15" s="1" t="s">
        <v>108</v>
      </c>
      <c r="C15" s="358">
        <v>480086684.84357905</v>
      </c>
      <c r="D15" s="359">
        <v>28624624.82</v>
      </c>
      <c r="E15" s="358">
        <v>5724924.9640000006</v>
      </c>
      <c r="F15" s="358">
        <v>439230214</v>
      </c>
      <c r="G15" s="360">
        <v>439230214</v>
      </c>
      <c r="H15" s="362">
        <f t="shared" si="0"/>
        <v>0.90411633878813835</v>
      </c>
    </row>
    <row r="16" spans="1:9">
      <c r="A16" s="213">
        <v>9</v>
      </c>
      <c r="B16" s="1" t="s">
        <v>109</v>
      </c>
      <c r="C16" s="358"/>
      <c r="D16" s="359"/>
      <c r="E16" s="358"/>
      <c r="F16" s="358">
        <v>0</v>
      </c>
      <c r="G16" s="360">
        <v>0</v>
      </c>
      <c r="H16" s="409">
        <v>0</v>
      </c>
    </row>
    <row r="17" spans="1:8">
      <c r="A17" s="213">
        <v>10</v>
      </c>
      <c r="B17" s="1" t="s">
        <v>110</v>
      </c>
      <c r="C17" s="358">
        <v>2717709.5304440004</v>
      </c>
      <c r="D17" s="359"/>
      <c r="E17" s="358"/>
      <c r="F17" s="358">
        <v>3977178.197249</v>
      </c>
      <c r="G17" s="360">
        <v>3977178.197249</v>
      </c>
      <c r="H17" s="362">
        <f t="shared" si="0"/>
        <v>1.4634301983697413</v>
      </c>
    </row>
    <row r="18" spans="1:8">
      <c r="A18" s="213">
        <v>11</v>
      </c>
      <c r="B18" s="1" t="s">
        <v>111</v>
      </c>
      <c r="C18" s="358">
        <v>10079.860272000002</v>
      </c>
      <c r="D18" s="359"/>
      <c r="E18" s="358"/>
      <c r="F18" s="358">
        <v>15691.822362000001</v>
      </c>
      <c r="G18" s="360">
        <v>15691.822362000001</v>
      </c>
      <c r="H18" s="362">
        <f t="shared" si="0"/>
        <v>1.5567499884486493</v>
      </c>
    </row>
    <row r="19" spans="1:8">
      <c r="A19" s="213">
        <v>12</v>
      </c>
      <c r="B19" s="1" t="s">
        <v>112</v>
      </c>
      <c r="C19" s="358"/>
      <c r="D19" s="359"/>
      <c r="E19" s="358"/>
      <c r="F19" s="358">
        <v>0</v>
      </c>
      <c r="G19" s="360">
        <v>0</v>
      </c>
      <c r="H19" s="409">
        <v>0</v>
      </c>
    </row>
    <row r="20" spans="1:8">
      <c r="A20" s="213">
        <v>13</v>
      </c>
      <c r="B20" s="1" t="s">
        <v>269</v>
      </c>
      <c r="C20" s="358"/>
      <c r="D20" s="359"/>
      <c r="E20" s="358"/>
      <c r="F20" s="358">
        <v>0</v>
      </c>
      <c r="G20" s="360">
        <v>0</v>
      </c>
      <c r="H20" s="409">
        <v>0</v>
      </c>
    </row>
    <row r="21" spans="1:8">
      <c r="A21" s="213">
        <v>14</v>
      </c>
      <c r="B21" s="1" t="s">
        <v>114</v>
      </c>
      <c r="C21" s="358">
        <v>33139389.100000001</v>
      </c>
      <c r="D21" s="359"/>
      <c r="E21" s="358"/>
      <c r="F21" s="358">
        <v>28682975</v>
      </c>
      <c r="G21" s="360">
        <v>28682975</v>
      </c>
      <c r="H21" s="362">
        <f t="shared" si="0"/>
        <v>0.86552515839828803</v>
      </c>
    </row>
    <row r="22" spans="1:8" ht="13.5" thickBot="1">
      <c r="A22" s="216"/>
      <c r="B22" s="217" t="s">
        <v>115</v>
      </c>
      <c r="C22" s="361">
        <f>SUM(C8:C21)</f>
        <v>631445933.71429515</v>
      </c>
      <c r="D22" s="361">
        <f>SUM(D8:D21)</f>
        <v>28624624.82</v>
      </c>
      <c r="E22" s="361">
        <f>SUM(E8:E21)</f>
        <v>5724924.9640000006</v>
      </c>
      <c r="F22" s="361">
        <f>SUM(F8:F21)</f>
        <v>553910322.99961102</v>
      </c>
      <c r="G22" s="361">
        <f>SUM(G8:G21)</f>
        <v>553910322.99961102</v>
      </c>
      <c r="H22" s="363">
        <f t="shared" ref="H22" si="1">SUM(H8:H21)</f>
        <v>8.1148001735598019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15" sqref="C15"/>
    </sheetView>
  </sheetViews>
  <sheetFormatPr defaultColWidth="9.140625" defaultRowHeight="12.75"/>
  <cols>
    <col min="1" max="1" width="10.5703125" style="5" bestFit="1" customWidth="1"/>
    <col min="2" max="2" width="104.140625" style="5" customWidth="1"/>
    <col min="3" max="3" width="24.85546875" style="5" customWidth="1"/>
    <col min="4" max="4" width="24.28515625" style="5" customWidth="1"/>
    <col min="5" max="16384" width="9.140625" style="60"/>
  </cols>
  <sheetData>
    <row r="1" spans="1:4">
      <c r="A1" s="5" t="s">
        <v>129</v>
      </c>
      <c r="B1" s="4" t="s">
        <v>432</v>
      </c>
    </row>
    <row r="2" spans="1:4">
      <c r="A2" s="5" t="s">
        <v>130</v>
      </c>
      <c r="B2" s="395" t="s">
        <v>431</v>
      </c>
      <c r="C2" s="134"/>
      <c r="D2" s="134"/>
    </row>
    <row r="3" spans="1:4">
      <c r="B3" s="134"/>
      <c r="C3" s="134"/>
      <c r="D3" s="134"/>
    </row>
    <row r="4" spans="1:4" ht="13.5" thickBot="1">
      <c r="A4" s="5" t="s">
        <v>92</v>
      </c>
      <c r="B4" s="311" t="s">
        <v>133</v>
      </c>
      <c r="C4" s="218"/>
      <c r="D4" s="219"/>
    </row>
    <row r="5" spans="1:4">
      <c r="A5" s="220"/>
      <c r="B5" s="188"/>
      <c r="C5" s="221" t="s">
        <v>0</v>
      </c>
      <c r="D5" s="222" t="s">
        <v>1</v>
      </c>
    </row>
    <row r="6" spans="1:4" ht="63.75">
      <c r="A6" s="223"/>
      <c r="B6" s="310" t="s">
        <v>128</v>
      </c>
      <c r="C6" s="334" t="s">
        <v>331</v>
      </c>
      <c r="D6" s="335" t="s">
        <v>304</v>
      </c>
    </row>
    <row r="7" spans="1:4">
      <c r="A7" s="224">
        <v>1</v>
      </c>
      <c r="B7" s="148" t="s">
        <v>107</v>
      </c>
      <c r="C7" s="225">
        <v>1521364</v>
      </c>
      <c r="D7" s="227">
        <v>1141023</v>
      </c>
    </row>
    <row r="8" spans="1:4">
      <c r="A8" s="224">
        <v>2</v>
      </c>
      <c r="B8" s="148" t="s">
        <v>108</v>
      </c>
      <c r="C8" s="225">
        <v>99828675</v>
      </c>
      <c r="D8" s="227">
        <v>74871506</v>
      </c>
    </row>
    <row r="9" spans="1:4">
      <c r="A9" s="224">
        <v>3</v>
      </c>
      <c r="B9" s="148" t="s">
        <v>109</v>
      </c>
      <c r="C9" s="225"/>
      <c r="D9" s="227">
        <v>0</v>
      </c>
    </row>
    <row r="10" spans="1:4">
      <c r="A10" s="224">
        <v>4</v>
      </c>
      <c r="B10" s="1" t="s">
        <v>110</v>
      </c>
      <c r="C10" s="225">
        <v>1545292.5354440003</v>
      </c>
      <c r="D10" s="227">
        <v>1158969.4015830001</v>
      </c>
    </row>
    <row r="11" spans="1:4">
      <c r="A11" s="224">
        <v>5</v>
      </c>
      <c r="B11" s="1" t="s">
        <v>111</v>
      </c>
      <c r="C11" s="228">
        <v>762.70927200000017</v>
      </c>
      <c r="D11" s="227">
        <v>572.03195400000016</v>
      </c>
    </row>
    <row r="12" spans="1:4">
      <c r="A12" s="224">
        <v>6</v>
      </c>
      <c r="B12" s="2" t="s">
        <v>132</v>
      </c>
      <c r="C12" s="226"/>
      <c r="D12" s="227">
        <v>0</v>
      </c>
    </row>
    <row r="13" spans="1:4">
      <c r="A13" s="224">
        <v>7</v>
      </c>
      <c r="B13" s="229" t="s">
        <v>131</v>
      </c>
      <c r="C13" s="226"/>
      <c r="D13" s="227">
        <v>0</v>
      </c>
    </row>
    <row r="14" spans="1:4">
      <c r="A14" s="224">
        <v>8</v>
      </c>
      <c r="B14" s="229" t="s">
        <v>302</v>
      </c>
      <c r="C14" s="225">
        <v>1147483</v>
      </c>
      <c r="D14" s="227">
        <v>860612.25</v>
      </c>
    </row>
    <row r="15" spans="1:4" ht="13.5" thickBot="1">
      <c r="A15" s="230">
        <v>9</v>
      </c>
      <c r="B15" s="193" t="s">
        <v>115</v>
      </c>
      <c r="C15" s="231">
        <f>SUM(C7:C14)</f>
        <v>104043577.244716</v>
      </c>
      <c r="D15" s="232">
        <f>SUM(D7:D14)</f>
        <v>78032682.683537006</v>
      </c>
    </row>
    <row r="17" spans="2:2">
      <c r="B17" s="5" t="s">
        <v>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:B2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12.5703125" style="5" bestFit="1" customWidth="1"/>
    <col min="4" max="4" width="11.42578125" style="5" customWidth="1"/>
    <col min="5" max="5" width="18.28515625" style="5" bestFit="1" customWidth="1"/>
    <col min="6" max="13" width="12.7109375" style="5" customWidth="1"/>
    <col min="14" max="14" width="31" style="5" bestFit="1" customWidth="1"/>
    <col min="15" max="16384" width="9.140625" style="60"/>
  </cols>
  <sheetData>
    <row r="1" spans="1:14">
      <c r="A1" s="5" t="s">
        <v>35</v>
      </c>
      <c r="B1" s="4" t="s">
        <v>432</v>
      </c>
    </row>
    <row r="2" spans="1:14" ht="14.25" customHeight="1">
      <c r="A2" s="5" t="s">
        <v>36</v>
      </c>
      <c r="B2" s="395" t="s">
        <v>431</v>
      </c>
    </row>
    <row r="3" spans="1:14" ht="14.25" customHeight="1"/>
    <row r="4" spans="1:14" ht="13.5" thickBot="1">
      <c r="A4" s="5" t="s">
        <v>287</v>
      </c>
      <c r="B4" s="311" t="s">
        <v>33</v>
      </c>
    </row>
    <row r="5" spans="1:14" s="237" customFormat="1">
      <c r="A5" s="233"/>
      <c r="B5" s="234"/>
      <c r="C5" s="235" t="s">
        <v>0</v>
      </c>
      <c r="D5" s="235" t="s">
        <v>1</v>
      </c>
      <c r="E5" s="235" t="s">
        <v>2</v>
      </c>
      <c r="F5" s="235" t="s">
        <v>3</v>
      </c>
      <c r="G5" s="235" t="s">
        <v>4</v>
      </c>
      <c r="H5" s="235" t="s">
        <v>8</v>
      </c>
      <c r="I5" s="235" t="s">
        <v>11</v>
      </c>
      <c r="J5" s="235" t="s">
        <v>12</v>
      </c>
      <c r="K5" s="235" t="s">
        <v>13</v>
      </c>
      <c r="L5" s="235" t="s">
        <v>14</v>
      </c>
      <c r="M5" s="235" t="s">
        <v>15</v>
      </c>
      <c r="N5" s="236" t="s">
        <v>16</v>
      </c>
    </row>
    <row r="6" spans="1:14" ht="25.5">
      <c r="A6" s="238"/>
      <c r="B6" s="239"/>
      <c r="C6" s="240" t="s">
        <v>286</v>
      </c>
      <c r="D6" s="241" t="s">
        <v>285</v>
      </c>
      <c r="E6" s="242" t="s">
        <v>284</v>
      </c>
      <c r="F6" s="243">
        <v>0</v>
      </c>
      <c r="G6" s="243">
        <v>0.2</v>
      </c>
      <c r="H6" s="243">
        <v>0.35</v>
      </c>
      <c r="I6" s="243">
        <v>0.5</v>
      </c>
      <c r="J6" s="243">
        <v>0.75</v>
      </c>
      <c r="K6" s="243">
        <v>1</v>
      </c>
      <c r="L6" s="243">
        <v>1.5</v>
      </c>
      <c r="M6" s="243">
        <v>2.5</v>
      </c>
      <c r="N6" s="309" t="s">
        <v>303</v>
      </c>
    </row>
    <row r="7" spans="1:14" ht="15">
      <c r="A7" s="244">
        <v>1</v>
      </c>
      <c r="B7" s="245" t="s">
        <v>283</v>
      </c>
      <c r="C7" s="246">
        <f>SUM(C8:C13)</f>
        <v>7221600</v>
      </c>
      <c r="D7" s="239"/>
      <c r="E7" s="247">
        <f>SUM(E8:E13)</f>
        <v>144432</v>
      </c>
      <c r="F7" s="248"/>
      <c r="G7" s="248"/>
      <c r="H7" s="248"/>
      <c r="I7" s="248"/>
      <c r="J7" s="248"/>
      <c r="K7" s="248"/>
      <c r="L7" s="248"/>
      <c r="M7" s="248"/>
      <c r="N7" s="249"/>
    </row>
    <row r="8" spans="1:14" ht="14.25">
      <c r="A8" s="244">
        <v>1.1000000000000001</v>
      </c>
      <c r="B8" s="250" t="s">
        <v>281</v>
      </c>
      <c r="C8" s="248">
        <v>7221600</v>
      </c>
      <c r="D8" s="251">
        <v>0.02</v>
      </c>
      <c r="E8" s="247">
        <f>C8*D8</f>
        <v>144432</v>
      </c>
      <c r="F8" s="248"/>
      <c r="G8" s="248"/>
      <c r="H8" s="248"/>
      <c r="I8" s="248"/>
      <c r="J8" s="248"/>
      <c r="K8" s="248">
        <v>144432</v>
      </c>
      <c r="L8" s="248"/>
      <c r="M8" s="248"/>
      <c r="N8" s="249">
        <v>144432</v>
      </c>
    </row>
    <row r="9" spans="1:14" ht="14.25">
      <c r="A9" s="244">
        <v>1.2</v>
      </c>
      <c r="B9" s="250" t="s">
        <v>280</v>
      </c>
      <c r="C9" s="248"/>
      <c r="D9" s="251">
        <v>0.05</v>
      </c>
      <c r="E9" s="247">
        <f>C9*D9</f>
        <v>0</v>
      </c>
      <c r="F9" s="248"/>
      <c r="G9" s="248"/>
      <c r="H9" s="248"/>
      <c r="I9" s="248"/>
      <c r="J9" s="248"/>
      <c r="K9" s="248"/>
      <c r="L9" s="248"/>
      <c r="M9" s="248"/>
      <c r="N9" s="249"/>
    </row>
    <row r="10" spans="1:14" ht="14.25">
      <c r="A10" s="244">
        <v>1.3</v>
      </c>
      <c r="B10" s="250" t="s">
        <v>279</v>
      </c>
      <c r="C10" s="248"/>
      <c r="D10" s="251">
        <v>0.08</v>
      </c>
      <c r="E10" s="247">
        <f>C10*D10</f>
        <v>0</v>
      </c>
      <c r="F10" s="248"/>
      <c r="G10" s="248"/>
      <c r="H10" s="248"/>
      <c r="I10" s="248"/>
      <c r="J10" s="248"/>
      <c r="K10" s="248"/>
      <c r="L10" s="248"/>
      <c r="M10" s="248"/>
      <c r="N10" s="249"/>
    </row>
    <row r="11" spans="1:14" ht="14.25">
      <c r="A11" s="244">
        <v>1.4</v>
      </c>
      <c r="B11" s="250" t="s">
        <v>278</v>
      </c>
      <c r="C11" s="248"/>
      <c r="D11" s="251">
        <v>0.11</v>
      </c>
      <c r="E11" s="247">
        <f>C11*D11</f>
        <v>0</v>
      </c>
      <c r="F11" s="248"/>
      <c r="G11" s="248"/>
      <c r="H11" s="248"/>
      <c r="I11" s="248"/>
      <c r="J11" s="248"/>
      <c r="K11" s="248"/>
      <c r="L11" s="248"/>
      <c r="M11" s="248"/>
      <c r="N11" s="249"/>
    </row>
    <row r="12" spans="1:14" ht="14.25">
      <c r="A12" s="244">
        <v>1.5</v>
      </c>
      <c r="B12" s="250" t="s">
        <v>277</v>
      </c>
      <c r="C12" s="248"/>
      <c r="D12" s="251">
        <v>0.14000000000000001</v>
      </c>
      <c r="E12" s="247">
        <f>C12*D12</f>
        <v>0</v>
      </c>
      <c r="F12" s="248"/>
      <c r="G12" s="248"/>
      <c r="H12" s="248"/>
      <c r="I12" s="248"/>
      <c r="J12" s="248"/>
      <c r="K12" s="248"/>
      <c r="L12" s="248"/>
      <c r="M12" s="248"/>
      <c r="N12" s="249"/>
    </row>
    <row r="13" spans="1:14" ht="14.25">
      <c r="A13" s="244">
        <v>1.6</v>
      </c>
      <c r="B13" s="252" t="s">
        <v>276</v>
      </c>
      <c r="C13" s="248"/>
      <c r="D13" s="253"/>
      <c r="E13" s="248"/>
      <c r="F13" s="248"/>
      <c r="G13" s="248"/>
      <c r="H13" s="248"/>
      <c r="I13" s="248"/>
      <c r="J13" s="248"/>
      <c r="K13" s="248"/>
      <c r="L13" s="248"/>
      <c r="M13" s="248"/>
      <c r="N13" s="249"/>
    </row>
    <row r="14" spans="1:14" ht="15">
      <c r="A14" s="244">
        <v>2</v>
      </c>
      <c r="B14" s="254" t="s">
        <v>282</v>
      </c>
      <c r="C14" s="246">
        <f>SUM(C15:C20)</f>
        <v>0</v>
      </c>
      <c r="D14" s="239"/>
      <c r="E14" s="247">
        <f>SUM(E15:E20)</f>
        <v>0</v>
      </c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ht="14.25">
      <c r="A15" s="244">
        <v>2.1</v>
      </c>
      <c r="B15" s="252" t="s">
        <v>281</v>
      </c>
      <c r="C15" s="248"/>
      <c r="D15" s="251">
        <v>5.0000000000000001E-3</v>
      </c>
      <c r="E15" s="247">
        <f>D15*C15</f>
        <v>0</v>
      </c>
      <c r="F15" s="248"/>
      <c r="G15" s="248"/>
      <c r="H15" s="248"/>
      <c r="I15" s="248"/>
      <c r="J15" s="248"/>
      <c r="K15" s="248"/>
      <c r="L15" s="248"/>
      <c r="M15" s="248"/>
      <c r="N15" s="249"/>
    </row>
    <row r="16" spans="1:14" ht="14.25">
      <c r="A16" s="244">
        <v>2.2000000000000002</v>
      </c>
      <c r="B16" s="252" t="s">
        <v>280</v>
      </c>
      <c r="C16" s="248"/>
      <c r="D16" s="251">
        <v>0.01</v>
      </c>
      <c r="E16" s="247">
        <f>D16*C16</f>
        <v>0</v>
      </c>
      <c r="F16" s="248"/>
      <c r="G16" s="248"/>
      <c r="H16" s="248"/>
      <c r="I16" s="248"/>
      <c r="J16" s="248"/>
      <c r="K16" s="248"/>
      <c r="L16" s="248"/>
      <c r="M16" s="248"/>
      <c r="N16" s="249"/>
    </row>
    <row r="17" spans="1:14" ht="14.25">
      <c r="A17" s="244">
        <v>2.2999999999999998</v>
      </c>
      <c r="B17" s="252" t="s">
        <v>279</v>
      </c>
      <c r="C17" s="248"/>
      <c r="D17" s="251">
        <v>0.02</v>
      </c>
      <c r="E17" s="247">
        <f>D17*C17</f>
        <v>0</v>
      </c>
      <c r="F17" s="248"/>
      <c r="G17" s="248"/>
      <c r="H17" s="248"/>
      <c r="I17" s="248"/>
      <c r="J17" s="248"/>
      <c r="K17" s="248"/>
      <c r="L17" s="248"/>
      <c r="M17" s="248"/>
      <c r="N17" s="249"/>
    </row>
    <row r="18" spans="1:14" ht="14.25">
      <c r="A18" s="244">
        <v>2.4</v>
      </c>
      <c r="B18" s="252" t="s">
        <v>278</v>
      </c>
      <c r="C18" s="248"/>
      <c r="D18" s="251">
        <v>0.03</v>
      </c>
      <c r="E18" s="247">
        <f>D18*C18</f>
        <v>0</v>
      </c>
      <c r="F18" s="248"/>
      <c r="G18" s="248"/>
      <c r="H18" s="248"/>
      <c r="I18" s="248"/>
      <c r="J18" s="248"/>
      <c r="K18" s="248"/>
      <c r="L18" s="248"/>
      <c r="M18" s="248"/>
      <c r="N18" s="249"/>
    </row>
    <row r="19" spans="1:14" ht="14.25">
      <c r="A19" s="244">
        <v>2.5</v>
      </c>
      <c r="B19" s="252" t="s">
        <v>277</v>
      </c>
      <c r="C19" s="248"/>
      <c r="D19" s="251">
        <v>0.04</v>
      </c>
      <c r="E19" s="247">
        <f>D19*C19</f>
        <v>0</v>
      </c>
      <c r="F19" s="248"/>
      <c r="G19" s="248"/>
      <c r="H19" s="248"/>
      <c r="I19" s="248"/>
      <c r="J19" s="248"/>
      <c r="K19" s="248"/>
      <c r="L19" s="248"/>
      <c r="M19" s="248"/>
      <c r="N19" s="249"/>
    </row>
    <row r="20" spans="1:14" ht="14.25">
      <c r="A20" s="244">
        <v>2.6</v>
      </c>
      <c r="B20" s="252" t="s">
        <v>276</v>
      </c>
      <c r="C20" s="248"/>
      <c r="D20" s="253"/>
      <c r="E20" s="255"/>
      <c r="F20" s="248"/>
      <c r="G20" s="248"/>
      <c r="H20" s="248"/>
      <c r="I20" s="248"/>
      <c r="J20" s="248"/>
      <c r="K20" s="248"/>
      <c r="L20" s="248"/>
      <c r="M20" s="248"/>
      <c r="N20" s="249"/>
    </row>
    <row r="21" spans="1:14" ht="15.75" thickBot="1">
      <c r="A21" s="256"/>
      <c r="B21" s="257" t="s">
        <v>115</v>
      </c>
      <c r="C21" s="231">
        <f>C7+C14</f>
        <v>7221600</v>
      </c>
      <c r="D21" s="258"/>
      <c r="E21" s="259">
        <f>SUM(E7+E14)</f>
        <v>144432</v>
      </c>
      <c r="F21" s="260"/>
      <c r="G21" s="260"/>
      <c r="H21" s="260"/>
      <c r="I21" s="260"/>
      <c r="J21" s="260"/>
      <c r="K21" s="260"/>
      <c r="L21" s="260"/>
      <c r="M21" s="260"/>
      <c r="N21" s="259">
        <f>SUM(N7:N20)</f>
        <v>144432</v>
      </c>
    </row>
    <row r="22" spans="1:14">
      <c r="E22" s="261"/>
      <c r="F22" s="261"/>
      <c r="G22" s="261"/>
      <c r="H22" s="261"/>
      <c r="I22" s="261"/>
      <c r="J22" s="261"/>
      <c r="K22" s="261"/>
      <c r="L22" s="261"/>
      <c r="M22" s="26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Normal="10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8" sqref="C8:D38"/>
    </sheetView>
  </sheetViews>
  <sheetFormatPr defaultColWidth="9.140625" defaultRowHeight="14.25"/>
  <cols>
    <col min="1" max="1" width="9.5703125" style="4" bestFit="1" customWidth="1"/>
    <col min="2" max="2" width="86" style="4" customWidth="1"/>
    <col min="3" max="3" width="12.7109375" style="4" customWidth="1"/>
    <col min="4" max="7" width="12.7109375" style="5" customWidth="1"/>
    <col min="8" max="13" width="6.7109375" style="6" customWidth="1"/>
    <col min="14" max="16384" width="9.140625" style="6"/>
  </cols>
  <sheetData>
    <row r="1" spans="1:8">
      <c r="A1" s="3" t="s">
        <v>35</v>
      </c>
      <c r="B1" s="4" t="s">
        <v>432</v>
      </c>
    </row>
    <row r="2" spans="1:8">
      <c r="A2" s="3" t="s">
        <v>36</v>
      </c>
      <c r="B2" s="395" t="s">
        <v>431</v>
      </c>
      <c r="C2" s="7"/>
      <c r="D2" s="8"/>
      <c r="E2" s="8"/>
      <c r="F2" s="8"/>
      <c r="G2" s="8"/>
      <c r="H2" s="9"/>
    </row>
    <row r="3" spans="1:8">
      <c r="A3" s="3"/>
      <c r="B3" s="7"/>
      <c r="C3" s="7"/>
      <c r="D3" s="8"/>
      <c r="E3" s="8"/>
      <c r="F3" s="8"/>
      <c r="G3" s="8"/>
      <c r="H3" s="9"/>
    </row>
    <row r="4" spans="1:8" ht="15" thickBot="1">
      <c r="A4" s="10" t="s">
        <v>160</v>
      </c>
      <c r="B4" s="11" t="s">
        <v>159</v>
      </c>
      <c r="C4" s="11"/>
      <c r="D4" s="11"/>
      <c r="E4" s="11"/>
      <c r="F4" s="11"/>
      <c r="G4" s="11"/>
      <c r="H4" s="9"/>
    </row>
    <row r="5" spans="1:8">
      <c r="A5" s="12" t="s">
        <v>9</v>
      </c>
      <c r="B5" s="13"/>
      <c r="C5" s="380" t="s">
        <v>433</v>
      </c>
      <c r="D5" s="380" t="s">
        <v>434</v>
      </c>
      <c r="E5" s="380"/>
      <c r="F5" s="380"/>
      <c r="G5" s="380"/>
    </row>
    <row r="6" spans="1:8">
      <c r="B6" s="285" t="s">
        <v>158</v>
      </c>
      <c r="C6" s="398"/>
      <c r="D6" s="399"/>
      <c r="E6" s="14"/>
      <c r="F6" s="14"/>
      <c r="G6" s="15"/>
    </row>
    <row r="7" spans="1:8">
      <c r="A7" s="16"/>
      <c r="B7" s="286" t="s">
        <v>152</v>
      </c>
      <c r="C7" s="398"/>
      <c r="D7" s="399"/>
      <c r="E7" s="14"/>
      <c r="F7" s="14"/>
      <c r="G7" s="15"/>
    </row>
    <row r="8" spans="1:8">
      <c r="A8" s="12">
        <v>1</v>
      </c>
      <c r="B8" s="17" t="s">
        <v>157</v>
      </c>
      <c r="C8" s="396">
        <v>116643851</v>
      </c>
      <c r="D8" s="397">
        <v>113423383.24999999</v>
      </c>
      <c r="E8" s="18"/>
      <c r="F8" s="18"/>
      <c r="G8" s="19"/>
    </row>
    <row r="9" spans="1:8">
      <c r="A9" s="12">
        <v>2</v>
      </c>
      <c r="B9" s="17" t="s">
        <v>156</v>
      </c>
      <c r="C9" s="396">
        <v>116643851</v>
      </c>
      <c r="D9" s="397">
        <v>113423383.24999999</v>
      </c>
      <c r="E9" s="18"/>
      <c r="F9" s="18"/>
      <c r="G9" s="19"/>
    </row>
    <row r="10" spans="1:8">
      <c r="A10" s="12">
        <v>3</v>
      </c>
      <c r="B10" s="17" t="s">
        <v>155</v>
      </c>
      <c r="C10" s="396">
        <v>123569535.44519112</v>
      </c>
      <c r="D10" s="397">
        <v>121574217.94093886</v>
      </c>
      <c r="E10" s="18"/>
      <c r="F10" s="18"/>
      <c r="G10" s="19"/>
    </row>
    <row r="11" spans="1:8">
      <c r="A11" s="16"/>
      <c r="B11" s="285" t="s">
        <v>154</v>
      </c>
      <c r="C11" s="398"/>
      <c r="D11" s="399"/>
      <c r="E11" s="14"/>
      <c r="F11" s="14"/>
      <c r="G11" s="15"/>
    </row>
    <row r="12" spans="1:8" ht="15" customHeight="1">
      <c r="A12" s="12">
        <v>4</v>
      </c>
      <c r="B12" s="17" t="s">
        <v>288</v>
      </c>
      <c r="C12" s="396">
        <v>719729794.53958106</v>
      </c>
      <c r="D12" s="397">
        <v>824967993.44653845</v>
      </c>
      <c r="E12" s="18"/>
      <c r="F12" s="18"/>
      <c r="G12" s="19"/>
    </row>
    <row r="13" spans="1:8" ht="15" customHeight="1">
      <c r="A13" s="12">
        <v>5</v>
      </c>
      <c r="B13" s="17" t="s">
        <v>289</v>
      </c>
      <c r="C13" s="396">
        <v>645144004</v>
      </c>
      <c r="D13" s="397">
        <v>632385556.38279283</v>
      </c>
      <c r="E13" s="18"/>
      <c r="F13" s="18"/>
      <c r="G13" s="19"/>
    </row>
    <row r="14" spans="1:8">
      <c r="A14" s="16"/>
      <c r="B14" s="285" t="s">
        <v>153</v>
      </c>
      <c r="C14" s="398"/>
      <c r="D14" s="399"/>
      <c r="E14" s="14"/>
      <c r="F14" s="14"/>
      <c r="G14" s="15"/>
    </row>
    <row r="15" spans="1:8" s="21" customFormat="1">
      <c r="A15" s="20"/>
      <c r="B15" s="286" t="s">
        <v>152</v>
      </c>
      <c r="C15" s="400"/>
      <c r="D15" s="397"/>
      <c r="E15" s="18"/>
      <c r="F15" s="18"/>
      <c r="G15" s="19"/>
    </row>
    <row r="16" spans="1:8">
      <c r="A16" s="12">
        <v>6</v>
      </c>
      <c r="B16" s="17" t="s">
        <v>295</v>
      </c>
      <c r="C16" s="401">
        <v>0.16209999999999999</v>
      </c>
      <c r="D16" s="402">
        <v>0.13748822275654785</v>
      </c>
      <c r="E16" s="22"/>
      <c r="F16" s="22"/>
      <c r="G16" s="23"/>
    </row>
    <row r="17" spans="1:7" ht="15" customHeight="1">
      <c r="A17" s="12">
        <v>7</v>
      </c>
      <c r="B17" s="17" t="s">
        <v>151</v>
      </c>
      <c r="C17" s="401">
        <v>0.16209999999999999</v>
      </c>
      <c r="D17" s="402">
        <v>0.13748822275654785</v>
      </c>
      <c r="E17" s="22"/>
      <c r="F17" s="22"/>
      <c r="G17" s="23"/>
    </row>
    <row r="18" spans="1:7">
      <c r="A18" s="12">
        <v>8</v>
      </c>
      <c r="B18" s="17" t="s">
        <v>150</v>
      </c>
      <c r="C18" s="401">
        <v>0.17169999999999999</v>
      </c>
      <c r="D18" s="402">
        <v>0.14736840569175053</v>
      </c>
      <c r="E18" s="22"/>
      <c r="F18" s="22"/>
      <c r="G18" s="23"/>
    </row>
    <row r="19" spans="1:7" s="21" customFormat="1">
      <c r="A19" s="20"/>
      <c r="B19" s="286" t="s">
        <v>296</v>
      </c>
      <c r="C19" s="400"/>
      <c r="D19" s="397"/>
      <c r="E19" s="18"/>
      <c r="F19" s="18"/>
      <c r="G19" s="19"/>
    </row>
    <row r="20" spans="1:7">
      <c r="A20" s="12">
        <v>9</v>
      </c>
      <c r="B20" s="17" t="s">
        <v>149</v>
      </c>
      <c r="C20" s="401">
        <v>0.1714</v>
      </c>
      <c r="D20" s="402">
        <v>0.17607488639825891</v>
      </c>
      <c r="E20" s="22"/>
      <c r="F20" s="22"/>
      <c r="G20" s="23"/>
    </row>
    <row r="21" spans="1:7">
      <c r="A21" s="12">
        <v>10</v>
      </c>
      <c r="B21" s="17" t="s">
        <v>148</v>
      </c>
      <c r="C21" s="401">
        <v>0.1928</v>
      </c>
      <c r="D21" s="402">
        <v>0.1915379633554968</v>
      </c>
      <c r="E21" s="22"/>
      <c r="F21" s="22"/>
      <c r="G21" s="23"/>
    </row>
    <row r="22" spans="1:7">
      <c r="A22" s="16"/>
      <c r="B22" s="287" t="s">
        <v>147</v>
      </c>
      <c r="C22" s="398"/>
      <c r="D22" s="399"/>
      <c r="E22" s="14"/>
      <c r="F22" s="14"/>
      <c r="G22" s="15"/>
    </row>
    <row r="23" spans="1:7" ht="15" customHeight="1">
      <c r="A23" s="24">
        <v>11</v>
      </c>
      <c r="B23" s="17" t="s">
        <v>146</v>
      </c>
      <c r="C23" s="403">
        <v>0.18779999999999999</v>
      </c>
      <c r="D23" s="404">
        <v>0.1835</v>
      </c>
      <c r="E23" s="25"/>
      <c r="F23" s="25"/>
      <c r="G23" s="26"/>
    </row>
    <row r="24" spans="1:7" ht="15">
      <c r="A24" s="24">
        <v>12</v>
      </c>
      <c r="B24" s="17" t="s">
        <v>145</v>
      </c>
      <c r="C24" s="405">
        <v>6.4500000000000002E-2</v>
      </c>
      <c r="D24" s="406">
        <v>6.3894491512601986E-2</v>
      </c>
      <c r="E24" s="25"/>
      <c r="F24" s="25"/>
      <c r="G24" s="26"/>
    </row>
    <row r="25" spans="1:7" ht="15">
      <c r="A25" s="24">
        <v>13</v>
      </c>
      <c r="B25" s="17" t="s">
        <v>144</v>
      </c>
      <c r="C25" s="405">
        <v>4.8500000000000001E-2</v>
      </c>
      <c r="D25" s="406">
        <v>4.8316540906499381E-2</v>
      </c>
      <c r="E25" s="25"/>
      <c r="F25" s="25"/>
      <c r="G25" s="26"/>
    </row>
    <row r="26" spans="1:7" ht="15">
      <c r="A26" s="24">
        <v>14</v>
      </c>
      <c r="B26" s="17" t="s">
        <v>143</v>
      </c>
      <c r="C26" s="405">
        <v>0.12333811223247658</v>
      </c>
      <c r="D26" s="406">
        <v>0.11956212784052488</v>
      </c>
      <c r="E26" s="25"/>
      <c r="F26" s="25"/>
      <c r="G26" s="26"/>
    </row>
    <row r="27" spans="1:7" ht="15">
      <c r="A27" s="24">
        <v>15</v>
      </c>
      <c r="B27" s="17" t="s">
        <v>297</v>
      </c>
      <c r="C27" s="405">
        <v>1.9E-2</v>
      </c>
      <c r="D27" s="406">
        <v>1.1370827457924627E-2</v>
      </c>
      <c r="E27" s="25"/>
      <c r="F27" s="25"/>
      <c r="G27" s="26"/>
    </row>
    <row r="28" spans="1:7" ht="15">
      <c r="A28" s="24">
        <v>16</v>
      </c>
      <c r="B28" s="17" t="s">
        <v>298</v>
      </c>
      <c r="C28" s="405">
        <v>9.7000000000000003E-2</v>
      </c>
      <c r="D28" s="406">
        <v>5.7669808482318202E-2</v>
      </c>
      <c r="E28" s="25"/>
      <c r="F28" s="25"/>
      <c r="G28" s="26"/>
    </row>
    <row r="29" spans="1:7">
      <c r="A29" s="16"/>
      <c r="B29" s="287" t="s">
        <v>380</v>
      </c>
      <c r="C29" s="398"/>
      <c r="D29" s="399"/>
      <c r="E29" s="14"/>
      <c r="F29" s="14"/>
      <c r="G29" s="15"/>
    </row>
    <row r="30" spans="1:7" ht="15">
      <c r="A30" s="24">
        <v>17</v>
      </c>
      <c r="B30" s="17" t="s">
        <v>142</v>
      </c>
      <c r="C30" s="405">
        <v>1.0110598139115632E-2</v>
      </c>
      <c r="D30" s="406">
        <v>3.6858662205856631E-2</v>
      </c>
      <c r="E30" s="25"/>
      <c r="F30" s="25"/>
      <c r="G30" s="26"/>
    </row>
    <row r="31" spans="1:7" ht="15" customHeight="1">
      <c r="A31" s="24">
        <v>18</v>
      </c>
      <c r="B31" s="17" t="s">
        <v>141</v>
      </c>
      <c r="C31" s="405">
        <v>2.57970848638026E-2</v>
      </c>
      <c r="D31" s="406">
        <v>5.0626692210347053E-2</v>
      </c>
      <c r="E31" s="25"/>
      <c r="F31" s="25"/>
      <c r="G31" s="26"/>
    </row>
    <row r="32" spans="1:7" ht="15">
      <c r="A32" s="24">
        <v>19</v>
      </c>
      <c r="B32" s="17" t="s">
        <v>140</v>
      </c>
      <c r="C32" s="405">
        <v>0.21395028089804199</v>
      </c>
      <c r="D32" s="406">
        <v>0.27992439697066257</v>
      </c>
      <c r="E32" s="25"/>
      <c r="F32" s="25"/>
      <c r="G32" s="26"/>
    </row>
    <row r="33" spans="1:7" ht="15" customHeight="1">
      <c r="A33" s="24">
        <v>20</v>
      </c>
      <c r="B33" s="17" t="s">
        <v>139</v>
      </c>
      <c r="C33" s="405">
        <v>0.29330763524397452</v>
      </c>
      <c r="D33" s="406">
        <v>0.35174567257108114</v>
      </c>
      <c r="E33" s="25"/>
      <c r="F33" s="25"/>
      <c r="G33" s="26"/>
    </row>
    <row r="34" spans="1:7" ht="15">
      <c r="A34" s="24">
        <v>21</v>
      </c>
      <c r="B34" s="17" t="s">
        <v>138</v>
      </c>
      <c r="C34" s="405">
        <v>1.3332025063110918E-2</v>
      </c>
      <c r="D34" s="406">
        <v>-4.2425087637543157E-3</v>
      </c>
      <c r="E34" s="25"/>
      <c r="F34" s="25"/>
      <c r="G34" s="26"/>
    </row>
    <row r="35" spans="1:7" ht="15" customHeight="1">
      <c r="A35" s="16"/>
      <c r="B35" s="287" t="s">
        <v>381</v>
      </c>
      <c r="C35" s="398"/>
      <c r="D35" s="399"/>
      <c r="E35" s="14"/>
      <c r="F35" s="14"/>
      <c r="G35" s="15"/>
    </row>
    <row r="36" spans="1:7" ht="15">
      <c r="A36" s="24">
        <v>22</v>
      </c>
      <c r="B36" s="17" t="s">
        <v>137</v>
      </c>
      <c r="C36" s="405">
        <v>0.13189916619298908</v>
      </c>
      <c r="D36" s="406">
        <v>7.8600000000000003E-2</v>
      </c>
      <c r="E36" s="25"/>
      <c r="F36" s="25"/>
      <c r="G36" s="26"/>
    </row>
    <row r="37" spans="1:7" ht="15" customHeight="1">
      <c r="A37" s="24">
        <v>23</v>
      </c>
      <c r="B37" s="17" t="s">
        <v>136</v>
      </c>
      <c r="C37" s="405">
        <v>0.375</v>
      </c>
      <c r="D37" s="406">
        <v>0.48661280273784491</v>
      </c>
      <c r="E37" s="25"/>
      <c r="F37" s="25"/>
      <c r="G37" s="26"/>
    </row>
    <row r="38" spans="1:7" ht="15.75" thickBot="1">
      <c r="A38" s="27">
        <v>24</v>
      </c>
      <c r="B38" s="288" t="s">
        <v>135</v>
      </c>
      <c r="C38" s="407">
        <v>0</v>
      </c>
      <c r="D38" s="408">
        <v>0</v>
      </c>
      <c r="E38" s="28"/>
      <c r="F38" s="28"/>
      <c r="G38" s="29"/>
    </row>
    <row r="39" spans="1:7">
      <c r="A39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workbookViewId="0">
      <pane xSplit="1" ySplit="5" topLeftCell="B25" activePane="bottomRight" state="frozen"/>
      <selection activeCell="B9" sqref="B9"/>
      <selection pane="topRight" activeCell="B9" sqref="B9"/>
      <selection pane="bottomLeft" activeCell="B9" sqref="B9"/>
      <selection pane="bottomRight" activeCell="C41" sqref="C41"/>
    </sheetView>
  </sheetViews>
  <sheetFormatPr defaultColWidth="9.140625" defaultRowHeight="14.25"/>
  <cols>
    <col min="1" max="1" width="9.5703125" style="5" bestFit="1" customWidth="1"/>
    <col min="2" max="2" width="55.140625" style="5" bestFit="1" customWidth="1"/>
    <col min="3" max="3" width="11.7109375" style="5" customWidth="1"/>
    <col min="4" max="4" width="13.28515625" style="5" customWidth="1"/>
    <col min="5" max="5" width="14.5703125" style="5" customWidth="1"/>
    <col min="6" max="6" width="11.7109375" style="5" customWidth="1"/>
    <col min="7" max="7" width="13.7109375" style="5" customWidth="1"/>
    <col min="8" max="8" width="14.5703125" style="5" customWidth="1"/>
    <col min="9" max="16384" width="9.140625" style="6"/>
  </cols>
  <sheetData>
    <row r="1" spans="1:8">
      <c r="A1" s="3" t="s">
        <v>35</v>
      </c>
      <c r="B1" s="4" t="s">
        <v>432</v>
      </c>
    </row>
    <row r="2" spans="1:8">
      <c r="A2" s="3" t="s">
        <v>36</v>
      </c>
      <c r="B2" s="395" t="s">
        <v>431</v>
      </c>
    </row>
    <row r="3" spans="1:8">
      <c r="A3" s="3"/>
    </row>
    <row r="4" spans="1:8" ht="15" thickBot="1">
      <c r="A4" s="31" t="s">
        <v>37</v>
      </c>
      <c r="B4" s="32" t="s">
        <v>38</v>
      </c>
      <c r="C4" s="31"/>
      <c r="D4" s="33"/>
      <c r="E4" s="33"/>
      <c r="F4" s="34"/>
      <c r="G4" s="34"/>
      <c r="H4" s="35" t="s">
        <v>78</v>
      </c>
    </row>
    <row r="5" spans="1:8">
      <c r="A5" s="36"/>
      <c r="B5" s="37"/>
      <c r="C5" s="413" t="s">
        <v>73</v>
      </c>
      <c r="D5" s="414"/>
      <c r="E5" s="415"/>
      <c r="F5" s="413" t="s">
        <v>77</v>
      </c>
      <c r="G5" s="414"/>
      <c r="H5" s="416"/>
    </row>
    <row r="6" spans="1:8">
      <c r="A6" s="38" t="s">
        <v>9</v>
      </c>
      <c r="B6" s="39" t="s">
        <v>39</v>
      </c>
      <c r="C6" s="40" t="s">
        <v>74</v>
      </c>
      <c r="D6" s="40" t="s">
        <v>75</v>
      </c>
      <c r="E6" s="40" t="s">
        <v>76</v>
      </c>
      <c r="F6" s="40" t="s">
        <v>74</v>
      </c>
      <c r="G6" s="40" t="s">
        <v>75</v>
      </c>
      <c r="H6" s="41" t="s">
        <v>76</v>
      </c>
    </row>
    <row r="7" spans="1:8">
      <c r="A7" s="38">
        <v>1</v>
      </c>
      <c r="B7" s="42" t="s">
        <v>40</v>
      </c>
      <c r="C7" s="43">
        <v>4520825</v>
      </c>
      <c r="D7" s="43">
        <v>4027236</v>
      </c>
      <c r="E7" s="44">
        <f>C7+D7</f>
        <v>8548061</v>
      </c>
      <c r="F7" s="45"/>
      <c r="G7" s="46"/>
      <c r="H7" s="47">
        <f>F7+G7</f>
        <v>0</v>
      </c>
    </row>
    <row r="8" spans="1:8">
      <c r="A8" s="38">
        <v>2</v>
      </c>
      <c r="B8" s="42" t="s">
        <v>41</v>
      </c>
      <c r="C8" s="43">
        <v>447519.5</v>
      </c>
      <c r="D8" s="43">
        <v>26964144.879999999</v>
      </c>
      <c r="E8" s="44">
        <f t="shared" ref="E8:E19" si="0">C8+D8</f>
        <v>27411664.379999999</v>
      </c>
      <c r="F8" s="45"/>
      <c r="G8" s="46"/>
      <c r="H8" s="47">
        <f t="shared" ref="H8:H40" si="1">F8+G8</f>
        <v>0</v>
      </c>
    </row>
    <row r="9" spans="1:8">
      <c r="A9" s="38">
        <v>3</v>
      </c>
      <c r="B9" s="42" t="s">
        <v>42</v>
      </c>
      <c r="C9" s="43">
        <v>35743732.329999998</v>
      </c>
      <c r="D9" s="43">
        <v>50491087.770000003</v>
      </c>
      <c r="E9" s="44">
        <f t="shared" si="0"/>
        <v>86234820.099999994</v>
      </c>
      <c r="F9" s="45"/>
      <c r="G9" s="46"/>
      <c r="H9" s="47">
        <f t="shared" si="1"/>
        <v>0</v>
      </c>
    </row>
    <row r="10" spans="1:8">
      <c r="A10" s="38">
        <v>4</v>
      </c>
      <c r="B10" s="42" t="s">
        <v>43</v>
      </c>
      <c r="C10" s="43">
        <v>0</v>
      </c>
      <c r="D10" s="43">
        <v>0</v>
      </c>
      <c r="E10" s="44">
        <f t="shared" si="0"/>
        <v>0</v>
      </c>
      <c r="F10" s="45"/>
      <c r="G10" s="46"/>
      <c r="H10" s="47">
        <f t="shared" si="1"/>
        <v>0</v>
      </c>
    </row>
    <row r="11" spans="1:8">
      <c r="A11" s="38">
        <v>5</v>
      </c>
      <c r="B11" s="42" t="s">
        <v>44</v>
      </c>
      <c r="C11" s="43">
        <v>0</v>
      </c>
      <c r="D11" s="43">
        <v>0</v>
      </c>
      <c r="E11" s="44">
        <f t="shared" si="0"/>
        <v>0</v>
      </c>
      <c r="F11" s="45"/>
      <c r="G11" s="46"/>
      <c r="H11" s="47">
        <f t="shared" si="1"/>
        <v>0</v>
      </c>
    </row>
    <row r="12" spans="1:8">
      <c r="A12" s="38">
        <v>6.1</v>
      </c>
      <c r="B12" s="48" t="s">
        <v>45</v>
      </c>
      <c r="C12" s="43">
        <v>373312476.79000002</v>
      </c>
      <c r="D12" s="43">
        <v>101609742.1461</v>
      </c>
      <c r="E12" s="44">
        <f t="shared" si="0"/>
        <v>474922218.93610001</v>
      </c>
      <c r="F12" s="45"/>
      <c r="G12" s="46"/>
      <c r="H12" s="47">
        <f t="shared" si="1"/>
        <v>0</v>
      </c>
    </row>
    <row r="13" spans="1:8">
      <c r="A13" s="38">
        <v>6.2</v>
      </c>
      <c r="B13" s="48" t="s">
        <v>46</v>
      </c>
      <c r="C13" s="43">
        <v>-8417655.2139999997</v>
      </c>
      <c r="D13" s="43">
        <v>-3833953.5715999999</v>
      </c>
      <c r="E13" s="44">
        <f t="shared" si="0"/>
        <v>-12251608.785599999</v>
      </c>
      <c r="F13" s="45"/>
      <c r="G13" s="46"/>
      <c r="H13" s="47">
        <f t="shared" si="1"/>
        <v>0</v>
      </c>
    </row>
    <row r="14" spans="1:8">
      <c r="A14" s="38">
        <v>6</v>
      </c>
      <c r="B14" s="42" t="s">
        <v>47</v>
      </c>
      <c r="C14" s="44">
        <f>C12+C13</f>
        <v>364894821.57600003</v>
      </c>
      <c r="D14" s="44">
        <f>D12+D13</f>
        <v>97775788.574499995</v>
      </c>
      <c r="E14" s="44">
        <f t="shared" si="0"/>
        <v>462670610.15050006</v>
      </c>
      <c r="F14" s="44">
        <f>F12-F13</f>
        <v>0</v>
      </c>
      <c r="G14" s="44">
        <f>G12-G13</f>
        <v>0</v>
      </c>
      <c r="H14" s="47">
        <f t="shared" si="1"/>
        <v>0</v>
      </c>
    </row>
    <row r="15" spans="1:8">
      <c r="A15" s="38">
        <v>7</v>
      </c>
      <c r="B15" s="42" t="s">
        <v>48</v>
      </c>
      <c r="C15" s="43">
        <v>9471308</v>
      </c>
      <c r="D15" s="43">
        <v>3234139</v>
      </c>
      <c r="E15" s="44">
        <f t="shared" si="0"/>
        <v>12705447</v>
      </c>
      <c r="F15" s="45"/>
      <c r="G15" s="46"/>
      <c r="H15" s="47">
        <f t="shared" si="1"/>
        <v>0</v>
      </c>
    </row>
    <row r="16" spans="1:8">
      <c r="A16" s="38">
        <v>8</v>
      </c>
      <c r="B16" s="42" t="s">
        <v>220</v>
      </c>
      <c r="C16" s="43">
        <v>311281</v>
      </c>
      <c r="D16" s="43">
        <v>0</v>
      </c>
      <c r="E16" s="44">
        <f t="shared" si="0"/>
        <v>311281</v>
      </c>
      <c r="F16" s="45"/>
      <c r="G16" s="46"/>
      <c r="H16" s="47">
        <f t="shared" si="1"/>
        <v>0</v>
      </c>
    </row>
    <row r="17" spans="1:8">
      <c r="A17" s="38">
        <v>9</v>
      </c>
      <c r="B17" s="42" t="s">
        <v>49</v>
      </c>
      <c r="C17" s="43">
        <v>0</v>
      </c>
      <c r="D17" s="43">
        <v>0</v>
      </c>
      <c r="E17" s="44">
        <f t="shared" si="0"/>
        <v>0</v>
      </c>
      <c r="F17" s="45"/>
      <c r="G17" s="46"/>
      <c r="H17" s="47">
        <f t="shared" si="1"/>
        <v>0</v>
      </c>
    </row>
    <row r="18" spans="1:8">
      <c r="A18" s="38">
        <v>10</v>
      </c>
      <c r="B18" s="42" t="s">
        <v>50</v>
      </c>
      <c r="C18" s="43">
        <v>11161838</v>
      </c>
      <c r="D18" s="43">
        <v>0</v>
      </c>
      <c r="E18" s="44">
        <f t="shared" si="0"/>
        <v>11161838</v>
      </c>
      <c r="F18" s="45"/>
      <c r="G18" s="46"/>
      <c r="H18" s="47">
        <f t="shared" si="1"/>
        <v>0</v>
      </c>
    </row>
    <row r="19" spans="1:8">
      <c r="A19" s="38">
        <v>11</v>
      </c>
      <c r="B19" s="42" t="s">
        <v>51</v>
      </c>
      <c r="C19" s="43">
        <v>15938875.510000002</v>
      </c>
      <c r="D19" s="43">
        <v>1160011.7</v>
      </c>
      <c r="E19" s="44">
        <f t="shared" si="0"/>
        <v>17098887.210000001</v>
      </c>
      <c r="F19" s="45"/>
      <c r="G19" s="46"/>
      <c r="H19" s="47">
        <f t="shared" si="1"/>
        <v>0</v>
      </c>
    </row>
    <row r="20" spans="1:8">
      <c r="A20" s="38">
        <v>12</v>
      </c>
      <c r="B20" s="50" t="s">
        <v>52</v>
      </c>
      <c r="C20" s="44">
        <f>SUM(C7:C11)+SUM(C14:C19)</f>
        <v>442490200.91600001</v>
      </c>
      <c r="D20" s="44">
        <f>SUM(D7:D11)+SUM(D14:D19)</f>
        <v>183652407.92449999</v>
      </c>
      <c r="E20" s="44">
        <f>C20+D20</f>
        <v>626142608.8405</v>
      </c>
      <c r="F20" s="44">
        <f>SUM(F7:F11)+SUM(F14:F19)</f>
        <v>0</v>
      </c>
      <c r="G20" s="44">
        <f>SUM(G7:G11)+SUM(G14:G19)</f>
        <v>0</v>
      </c>
      <c r="H20" s="47">
        <f t="shared" si="1"/>
        <v>0</v>
      </c>
    </row>
    <row r="21" spans="1:8">
      <c r="A21" s="38"/>
      <c r="B21" s="39" t="s">
        <v>53</v>
      </c>
      <c r="C21" s="51"/>
      <c r="D21" s="51"/>
      <c r="E21" s="51"/>
      <c r="F21" s="52"/>
      <c r="G21" s="53"/>
      <c r="H21" s="54"/>
    </row>
    <row r="22" spans="1:8">
      <c r="A22" s="38">
        <v>13</v>
      </c>
      <c r="B22" s="42" t="s">
        <v>54</v>
      </c>
      <c r="C22" s="43"/>
      <c r="D22" s="43"/>
      <c r="E22" s="44">
        <f>C22+D22</f>
        <v>0</v>
      </c>
      <c r="F22" s="45"/>
      <c r="G22" s="46"/>
      <c r="H22" s="47">
        <f t="shared" si="1"/>
        <v>0</v>
      </c>
    </row>
    <row r="23" spans="1:8">
      <c r="A23" s="38">
        <v>14</v>
      </c>
      <c r="B23" s="42" t="s">
        <v>55</v>
      </c>
      <c r="C23" s="43"/>
      <c r="D23" s="43"/>
      <c r="E23" s="44">
        <f t="shared" ref="E23:E40" si="2">C23+D23</f>
        <v>0</v>
      </c>
      <c r="F23" s="45"/>
      <c r="G23" s="46"/>
      <c r="H23" s="47">
        <f t="shared" si="1"/>
        <v>0</v>
      </c>
    </row>
    <row r="24" spans="1:8">
      <c r="A24" s="38">
        <v>15</v>
      </c>
      <c r="B24" s="42" t="s">
        <v>56</v>
      </c>
      <c r="C24" s="43"/>
      <c r="D24" s="43"/>
      <c r="E24" s="44">
        <f t="shared" si="2"/>
        <v>0</v>
      </c>
      <c r="F24" s="45"/>
      <c r="G24" s="46"/>
      <c r="H24" s="47">
        <f t="shared" si="1"/>
        <v>0</v>
      </c>
    </row>
    <row r="25" spans="1:8">
      <c r="A25" s="38">
        <v>16</v>
      </c>
      <c r="B25" s="42" t="s">
        <v>57</v>
      </c>
      <c r="C25" s="43"/>
      <c r="D25" s="43"/>
      <c r="E25" s="44">
        <f t="shared" si="2"/>
        <v>0</v>
      </c>
      <c r="F25" s="45"/>
      <c r="G25" s="46"/>
      <c r="H25" s="47">
        <f t="shared" si="1"/>
        <v>0</v>
      </c>
    </row>
    <row r="26" spans="1:8">
      <c r="A26" s="38">
        <v>17</v>
      </c>
      <c r="B26" s="42" t="s">
        <v>58</v>
      </c>
      <c r="C26" s="51"/>
      <c r="D26" s="51"/>
      <c r="E26" s="44">
        <f t="shared" si="2"/>
        <v>0</v>
      </c>
      <c r="F26" s="52"/>
      <c r="G26" s="53"/>
      <c r="H26" s="47">
        <f t="shared" si="1"/>
        <v>0</v>
      </c>
    </row>
    <row r="27" spans="1:8">
      <c r="A27" s="38">
        <v>18</v>
      </c>
      <c r="B27" s="42" t="s">
        <v>59</v>
      </c>
      <c r="C27" s="43">
        <v>282113424.73250002</v>
      </c>
      <c r="D27" s="43">
        <v>183900122.74079996</v>
      </c>
      <c r="E27" s="44">
        <f t="shared" si="2"/>
        <v>466013547.47329998</v>
      </c>
      <c r="F27" s="45"/>
      <c r="G27" s="46"/>
      <c r="H27" s="47">
        <f t="shared" si="1"/>
        <v>0</v>
      </c>
    </row>
    <row r="28" spans="1:8">
      <c r="A28" s="38">
        <v>19</v>
      </c>
      <c r="B28" s="42" t="s">
        <v>60</v>
      </c>
      <c r="C28" s="43">
        <v>6209625</v>
      </c>
      <c r="D28" s="43">
        <v>2294498</v>
      </c>
      <c r="E28" s="44">
        <f t="shared" si="2"/>
        <v>8504123</v>
      </c>
      <c r="F28" s="45"/>
      <c r="G28" s="46"/>
      <c r="H28" s="47">
        <f t="shared" si="1"/>
        <v>0</v>
      </c>
    </row>
    <row r="29" spans="1:8">
      <c r="A29" s="38">
        <v>20</v>
      </c>
      <c r="B29" s="42" t="s">
        <v>61</v>
      </c>
      <c r="C29" s="43">
        <v>27379505.5</v>
      </c>
      <c r="D29" s="43">
        <v>3224444.32</v>
      </c>
      <c r="E29" s="44">
        <f t="shared" si="2"/>
        <v>30603949.82</v>
      </c>
      <c r="F29" s="45"/>
      <c r="G29" s="46"/>
      <c r="H29" s="47">
        <f t="shared" si="1"/>
        <v>0</v>
      </c>
    </row>
    <row r="30" spans="1:8">
      <c r="A30" s="38">
        <v>21</v>
      </c>
      <c r="B30" s="42" t="s">
        <v>62</v>
      </c>
      <c r="C30" s="43">
        <v>0</v>
      </c>
      <c r="D30" s="43">
        <v>0</v>
      </c>
      <c r="E30" s="44">
        <f t="shared" si="2"/>
        <v>0</v>
      </c>
      <c r="F30" s="45"/>
      <c r="G30" s="46"/>
      <c r="H30" s="47">
        <f t="shared" si="1"/>
        <v>0</v>
      </c>
    </row>
    <row r="31" spans="1:8">
      <c r="A31" s="38">
        <v>22</v>
      </c>
      <c r="B31" s="50" t="s">
        <v>63</v>
      </c>
      <c r="C31" s="44">
        <f>SUM(C22:C30)</f>
        <v>315702555.23250002</v>
      </c>
      <c r="D31" s="44">
        <f>SUM(D22:D30)</f>
        <v>189419065.06079996</v>
      </c>
      <c r="E31" s="44">
        <f>C31+D31</f>
        <v>505121620.29329997</v>
      </c>
      <c r="F31" s="44">
        <f>SUM(F22:F30)</f>
        <v>0</v>
      </c>
      <c r="G31" s="44">
        <f>SUM(G22:G30)</f>
        <v>0</v>
      </c>
      <c r="H31" s="47">
        <f t="shared" si="1"/>
        <v>0</v>
      </c>
    </row>
    <row r="32" spans="1:8">
      <c r="A32" s="38"/>
      <c r="B32" s="39" t="s">
        <v>64</v>
      </c>
      <c r="C32" s="51"/>
      <c r="D32" s="51"/>
      <c r="E32" s="43"/>
      <c r="F32" s="52"/>
      <c r="G32" s="53"/>
      <c r="H32" s="54"/>
    </row>
    <row r="33" spans="1:8">
      <c r="A33" s="38">
        <v>23</v>
      </c>
      <c r="B33" s="42" t="s">
        <v>65</v>
      </c>
      <c r="C33" s="43">
        <v>4400000</v>
      </c>
      <c r="D33" s="51"/>
      <c r="E33" s="44">
        <f t="shared" si="2"/>
        <v>4400000</v>
      </c>
      <c r="F33" s="45"/>
      <c r="G33" s="53"/>
      <c r="H33" s="47">
        <f t="shared" si="1"/>
        <v>0</v>
      </c>
    </row>
    <row r="34" spans="1:8">
      <c r="A34" s="38">
        <v>24</v>
      </c>
      <c r="B34" s="42" t="s">
        <v>66</v>
      </c>
      <c r="C34" s="43">
        <v>0</v>
      </c>
      <c r="D34" s="51"/>
      <c r="E34" s="44">
        <f t="shared" si="2"/>
        <v>0</v>
      </c>
      <c r="F34" s="45"/>
      <c r="G34" s="53"/>
      <c r="H34" s="47">
        <f t="shared" si="1"/>
        <v>0</v>
      </c>
    </row>
    <row r="35" spans="1:8">
      <c r="A35" s="38">
        <v>25</v>
      </c>
      <c r="B35" s="49" t="s">
        <v>67</v>
      </c>
      <c r="C35" s="43">
        <v>0</v>
      </c>
      <c r="D35" s="51"/>
      <c r="E35" s="44">
        <f t="shared" si="2"/>
        <v>0</v>
      </c>
      <c r="F35" s="45"/>
      <c r="G35" s="53"/>
      <c r="H35" s="47">
        <f t="shared" si="1"/>
        <v>0</v>
      </c>
    </row>
    <row r="36" spans="1:8">
      <c r="A36" s="38">
        <v>26</v>
      </c>
      <c r="B36" s="42" t="s">
        <v>68</v>
      </c>
      <c r="C36" s="43">
        <v>0</v>
      </c>
      <c r="D36" s="51"/>
      <c r="E36" s="44">
        <f t="shared" si="2"/>
        <v>0</v>
      </c>
      <c r="F36" s="45"/>
      <c r="G36" s="53"/>
      <c r="H36" s="47">
        <f t="shared" si="1"/>
        <v>0</v>
      </c>
    </row>
    <row r="37" spans="1:8">
      <c r="A37" s="38">
        <v>27</v>
      </c>
      <c r="B37" s="42" t="s">
        <v>69</v>
      </c>
      <c r="C37" s="43">
        <v>0</v>
      </c>
      <c r="D37" s="51"/>
      <c r="E37" s="44">
        <f t="shared" si="2"/>
        <v>0</v>
      </c>
      <c r="F37" s="45"/>
      <c r="G37" s="53"/>
      <c r="H37" s="47">
        <f t="shared" si="1"/>
        <v>0</v>
      </c>
    </row>
    <row r="38" spans="1:8">
      <c r="A38" s="38">
        <v>28</v>
      </c>
      <c r="B38" s="42" t="s">
        <v>70</v>
      </c>
      <c r="C38" s="43">
        <v>116224529.41</v>
      </c>
      <c r="D38" s="51"/>
      <c r="E38" s="44">
        <f t="shared" si="2"/>
        <v>116224529.41</v>
      </c>
      <c r="F38" s="45"/>
      <c r="G38" s="53"/>
      <c r="H38" s="47">
        <f t="shared" si="1"/>
        <v>0</v>
      </c>
    </row>
    <row r="39" spans="1:8">
      <c r="A39" s="38">
        <v>29</v>
      </c>
      <c r="B39" s="42" t="s">
        <v>71</v>
      </c>
      <c r="C39" s="43">
        <v>396459</v>
      </c>
      <c r="D39" s="51"/>
      <c r="E39" s="44">
        <f t="shared" si="2"/>
        <v>396459</v>
      </c>
      <c r="F39" s="45"/>
      <c r="G39" s="53"/>
      <c r="H39" s="47">
        <f t="shared" si="1"/>
        <v>0</v>
      </c>
    </row>
    <row r="40" spans="1:8">
      <c r="A40" s="38">
        <v>30</v>
      </c>
      <c r="B40" s="344" t="s">
        <v>290</v>
      </c>
      <c r="C40" s="43">
        <f>SUM(C33:C39)</f>
        <v>121020988.41</v>
      </c>
      <c r="D40" s="51"/>
      <c r="E40" s="44">
        <f t="shared" si="2"/>
        <v>121020988.41</v>
      </c>
      <c r="F40" s="45"/>
      <c r="G40" s="53"/>
      <c r="H40" s="47">
        <f t="shared" si="1"/>
        <v>0</v>
      </c>
    </row>
    <row r="41" spans="1:8" ht="15" thickBot="1">
      <c r="A41" s="55">
        <v>31</v>
      </c>
      <c r="B41" s="56" t="s">
        <v>72</v>
      </c>
      <c r="C41" s="57">
        <f>C31+C40</f>
        <v>436723543.64250004</v>
      </c>
      <c r="D41" s="57">
        <f>D31+D40</f>
        <v>189419065.06079996</v>
      </c>
      <c r="E41" s="57">
        <f>C41+D41</f>
        <v>626142608.7033</v>
      </c>
      <c r="F41" s="57">
        <f>F31+F40</f>
        <v>0</v>
      </c>
      <c r="G41" s="57">
        <f>G31+G40</f>
        <v>0</v>
      </c>
      <c r="H41" s="58">
        <f>F41+G41</f>
        <v>0</v>
      </c>
    </row>
    <row r="43" spans="1:8">
      <c r="B43" s="5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67"/>
  <sheetViews>
    <sheetView workbookViewId="0">
      <pane xSplit="1" ySplit="6" topLeftCell="B50" activePane="bottomRight" state="frozen"/>
      <selection activeCell="B9" sqref="B9"/>
      <selection pane="topRight" activeCell="B9" sqref="B9"/>
      <selection pane="bottomLeft" activeCell="B9" sqref="B9"/>
      <selection pane="bottomRight" activeCell="C64" sqref="C64"/>
    </sheetView>
  </sheetViews>
  <sheetFormatPr defaultColWidth="9.140625" defaultRowHeight="12.75"/>
  <cols>
    <col min="1" max="1" width="9.5703125" style="5" bestFit="1" customWidth="1"/>
    <col min="2" max="2" width="89.140625" style="5" customWidth="1"/>
    <col min="3" max="3" width="13.5703125" style="5" customWidth="1"/>
    <col min="4" max="4" width="13.28515625" style="5" customWidth="1"/>
    <col min="5" max="5" width="13.5703125" style="5" customWidth="1"/>
    <col min="6" max="8" width="12.7109375" style="5" customWidth="1"/>
    <col min="9" max="9" width="8.85546875" style="5" customWidth="1"/>
    <col min="10" max="16384" width="9.140625" style="5"/>
  </cols>
  <sheetData>
    <row r="1" spans="1:8">
      <c r="A1" s="3" t="s">
        <v>35</v>
      </c>
      <c r="B1" s="4" t="s">
        <v>432</v>
      </c>
      <c r="C1" s="4"/>
    </row>
    <row r="2" spans="1:8">
      <c r="A2" s="3" t="s">
        <v>36</v>
      </c>
      <c r="B2" s="395" t="s">
        <v>431</v>
      </c>
      <c r="C2" s="7"/>
      <c r="D2" s="8"/>
      <c r="E2" s="8"/>
      <c r="F2" s="8"/>
      <c r="G2" s="8"/>
      <c r="H2" s="8"/>
    </row>
    <row r="3" spans="1:8">
      <c r="A3" s="3"/>
      <c r="B3" s="4"/>
      <c r="C3" s="7"/>
      <c r="D3" s="8"/>
      <c r="E3" s="8"/>
      <c r="F3" s="8"/>
      <c r="G3" s="8"/>
      <c r="H3" s="8"/>
    </row>
    <row r="4" spans="1:8" ht="13.5" thickBot="1">
      <c r="A4" s="61" t="s">
        <v>215</v>
      </c>
      <c r="B4" s="289" t="s">
        <v>26</v>
      </c>
      <c r="C4" s="31"/>
      <c r="D4" s="33"/>
      <c r="E4" s="33"/>
      <c r="F4" s="34"/>
      <c r="G4" s="34"/>
      <c r="H4" s="62" t="s">
        <v>78</v>
      </c>
    </row>
    <row r="5" spans="1:8">
      <c r="A5" s="63" t="s">
        <v>9</v>
      </c>
      <c r="B5" s="64"/>
      <c r="C5" s="413" t="s">
        <v>73</v>
      </c>
      <c r="D5" s="414"/>
      <c r="E5" s="415"/>
      <c r="F5" s="413" t="s">
        <v>77</v>
      </c>
      <c r="G5" s="414"/>
      <c r="H5" s="416"/>
    </row>
    <row r="6" spans="1:8">
      <c r="A6" s="65" t="s">
        <v>9</v>
      </c>
      <c r="B6" s="66"/>
      <c r="C6" s="67" t="s">
        <v>74</v>
      </c>
      <c r="D6" s="67" t="s">
        <v>75</v>
      </c>
      <c r="E6" s="67" t="s">
        <v>76</v>
      </c>
      <c r="F6" s="67" t="s">
        <v>74</v>
      </c>
      <c r="G6" s="67" t="s">
        <v>75</v>
      </c>
      <c r="H6" s="68" t="s">
        <v>76</v>
      </c>
    </row>
    <row r="7" spans="1:8">
      <c r="A7" s="69"/>
      <c r="B7" s="289" t="s">
        <v>214</v>
      </c>
      <c r="C7" s="70"/>
      <c r="D7" s="70"/>
      <c r="E7" s="70"/>
      <c r="F7" s="70"/>
      <c r="G7" s="70"/>
      <c r="H7" s="71"/>
    </row>
    <row r="8" spans="1:8" ht="15">
      <c r="A8" s="69">
        <v>1</v>
      </c>
      <c r="B8" s="72" t="s">
        <v>213</v>
      </c>
      <c r="C8" s="381">
        <v>527228.40999999992</v>
      </c>
      <c r="D8" s="381">
        <v>513929.99</v>
      </c>
      <c r="E8" s="382">
        <f t="shared" ref="E8:E22" si="0">C8+D8</f>
        <v>1041158.3999999999</v>
      </c>
      <c r="F8" s="70"/>
      <c r="G8" s="70"/>
      <c r="H8" s="74">
        <f t="shared" ref="H8:H22" si="1">F8+G8</f>
        <v>0</v>
      </c>
    </row>
    <row r="9" spans="1:8" ht="15">
      <c r="A9" s="69">
        <v>2</v>
      </c>
      <c r="B9" s="72" t="s">
        <v>212</v>
      </c>
      <c r="C9" s="382">
        <f>C10+C11+C12+C13+C14+C15+C16+C17+C18</f>
        <v>40236454.43</v>
      </c>
      <c r="D9" s="382">
        <f>D10+D11+D12+D13+D14+D15+D16+D17+D18</f>
        <v>12468827.779999997</v>
      </c>
      <c r="E9" s="382">
        <f t="shared" si="0"/>
        <v>52705282.209999993</v>
      </c>
      <c r="F9" s="75">
        <f>F10+F11+F12+F13+F14+F15+F16+F17+F18</f>
        <v>0</v>
      </c>
      <c r="G9" s="75">
        <f>G10+G11+G12+G13+G14+G15+G16+G17+G18</f>
        <v>0</v>
      </c>
      <c r="H9" s="74">
        <f t="shared" si="1"/>
        <v>0</v>
      </c>
    </row>
    <row r="10" spans="1:8" ht="15">
      <c r="A10" s="69">
        <v>2.1</v>
      </c>
      <c r="B10" s="76" t="s">
        <v>211</v>
      </c>
      <c r="C10" s="70">
        <v>0</v>
      </c>
      <c r="D10" s="381">
        <v>0</v>
      </c>
      <c r="E10" s="382">
        <f t="shared" si="0"/>
        <v>0</v>
      </c>
      <c r="F10" s="70"/>
      <c r="G10" s="70"/>
      <c r="H10" s="74">
        <f t="shared" si="1"/>
        <v>0</v>
      </c>
    </row>
    <row r="11" spans="1:8" ht="15">
      <c r="A11" s="69">
        <v>2.2000000000000002</v>
      </c>
      <c r="B11" s="76" t="s">
        <v>210</v>
      </c>
      <c r="C11" s="381">
        <v>16291.73</v>
      </c>
      <c r="D11" s="381">
        <v>33784.010000000009</v>
      </c>
      <c r="E11" s="382">
        <f t="shared" si="0"/>
        <v>50075.740000000005</v>
      </c>
      <c r="F11" s="70"/>
      <c r="G11" s="70"/>
      <c r="H11" s="74">
        <f t="shared" si="1"/>
        <v>0</v>
      </c>
    </row>
    <row r="12" spans="1:8" ht="15">
      <c r="A12" s="69">
        <v>2.2999999999999998</v>
      </c>
      <c r="B12" s="76" t="s">
        <v>209</v>
      </c>
      <c r="C12" s="381">
        <v>0</v>
      </c>
      <c r="D12" s="381">
        <v>0</v>
      </c>
      <c r="E12" s="382">
        <f t="shared" si="0"/>
        <v>0</v>
      </c>
      <c r="F12" s="70"/>
      <c r="G12" s="70"/>
      <c r="H12" s="74">
        <f t="shared" si="1"/>
        <v>0</v>
      </c>
    </row>
    <row r="13" spans="1:8" ht="15">
      <c r="A13" s="69">
        <v>2.4</v>
      </c>
      <c r="B13" s="76" t="s">
        <v>208</v>
      </c>
      <c r="C13" s="381">
        <v>0</v>
      </c>
      <c r="D13" s="381">
        <v>0</v>
      </c>
      <c r="E13" s="382">
        <f t="shared" si="0"/>
        <v>0</v>
      </c>
      <c r="F13" s="70"/>
      <c r="G13" s="70"/>
      <c r="H13" s="74">
        <f t="shared" si="1"/>
        <v>0</v>
      </c>
    </row>
    <row r="14" spans="1:8" ht="15">
      <c r="A14" s="69">
        <v>2.5</v>
      </c>
      <c r="B14" s="76" t="s">
        <v>207</v>
      </c>
      <c r="C14" s="381">
        <v>0</v>
      </c>
      <c r="D14" s="381">
        <v>0</v>
      </c>
      <c r="E14" s="382">
        <f t="shared" si="0"/>
        <v>0</v>
      </c>
      <c r="F14" s="70"/>
      <c r="G14" s="70"/>
      <c r="H14" s="74">
        <f t="shared" si="1"/>
        <v>0</v>
      </c>
    </row>
    <row r="15" spans="1:8" ht="15">
      <c r="A15" s="69">
        <v>2.6</v>
      </c>
      <c r="B15" s="76" t="s">
        <v>206</v>
      </c>
      <c r="C15" s="381">
        <v>0</v>
      </c>
      <c r="D15" s="381">
        <v>0</v>
      </c>
      <c r="E15" s="382">
        <f t="shared" si="0"/>
        <v>0</v>
      </c>
      <c r="F15" s="70"/>
      <c r="G15" s="70"/>
      <c r="H15" s="74">
        <f t="shared" si="1"/>
        <v>0</v>
      </c>
    </row>
    <row r="16" spans="1:8" ht="15">
      <c r="A16" s="69">
        <v>2.7</v>
      </c>
      <c r="B16" s="76" t="s">
        <v>205</v>
      </c>
      <c r="C16" s="381">
        <v>0</v>
      </c>
      <c r="D16" s="381">
        <v>0</v>
      </c>
      <c r="E16" s="382">
        <f t="shared" si="0"/>
        <v>0</v>
      </c>
      <c r="F16" s="70"/>
      <c r="G16" s="70"/>
      <c r="H16" s="74">
        <f t="shared" si="1"/>
        <v>0</v>
      </c>
    </row>
    <row r="17" spans="1:8" ht="15">
      <c r="A17" s="69">
        <v>2.8</v>
      </c>
      <c r="B17" s="76" t="s">
        <v>204</v>
      </c>
      <c r="C17" s="381">
        <v>40220162.700000003</v>
      </c>
      <c r="D17" s="381">
        <v>12435043.769999998</v>
      </c>
      <c r="E17" s="382">
        <f t="shared" si="0"/>
        <v>52655206.469999999</v>
      </c>
      <c r="F17" s="70"/>
      <c r="G17" s="70"/>
      <c r="H17" s="74">
        <f t="shared" si="1"/>
        <v>0</v>
      </c>
    </row>
    <row r="18" spans="1:8" ht="15">
      <c r="A18" s="69">
        <v>2.9</v>
      </c>
      <c r="B18" s="76" t="s">
        <v>203</v>
      </c>
      <c r="C18" s="381">
        <v>0</v>
      </c>
      <c r="D18" s="381">
        <v>0</v>
      </c>
      <c r="E18" s="382">
        <f t="shared" si="0"/>
        <v>0</v>
      </c>
      <c r="F18" s="70"/>
      <c r="G18" s="70"/>
      <c r="H18" s="74">
        <f t="shared" si="1"/>
        <v>0</v>
      </c>
    </row>
    <row r="19" spans="1:8" ht="15">
      <c r="A19" s="69">
        <v>3</v>
      </c>
      <c r="B19" s="72" t="s">
        <v>202</v>
      </c>
      <c r="C19" s="381">
        <v>1739254.9000000001</v>
      </c>
      <c r="D19" s="381">
        <v>863070.95999999985</v>
      </c>
      <c r="E19" s="382">
        <f t="shared" si="0"/>
        <v>2602325.86</v>
      </c>
      <c r="F19" s="70"/>
      <c r="G19" s="70"/>
      <c r="H19" s="74">
        <f t="shared" si="1"/>
        <v>0</v>
      </c>
    </row>
    <row r="20" spans="1:8" ht="15">
      <c r="A20" s="69">
        <v>4</v>
      </c>
      <c r="B20" s="72" t="s">
        <v>201</v>
      </c>
      <c r="C20" s="381">
        <v>0</v>
      </c>
      <c r="D20" s="381">
        <v>0</v>
      </c>
      <c r="E20" s="382">
        <f t="shared" si="0"/>
        <v>0</v>
      </c>
      <c r="F20" s="70"/>
      <c r="G20" s="70"/>
      <c r="H20" s="74">
        <f t="shared" si="1"/>
        <v>0</v>
      </c>
    </row>
    <row r="21" spans="1:8" ht="15">
      <c r="A21" s="69">
        <v>5</v>
      </c>
      <c r="B21" s="72" t="s">
        <v>200</v>
      </c>
      <c r="C21" s="381">
        <v>0</v>
      </c>
      <c r="D21" s="381">
        <v>0</v>
      </c>
      <c r="E21" s="382">
        <f t="shared" si="0"/>
        <v>0</v>
      </c>
      <c r="F21" s="70"/>
      <c r="G21" s="70"/>
      <c r="H21" s="74">
        <f t="shared" si="1"/>
        <v>0</v>
      </c>
    </row>
    <row r="22" spans="1:8" ht="15">
      <c r="A22" s="69">
        <v>6</v>
      </c>
      <c r="B22" s="77" t="s">
        <v>199</v>
      </c>
      <c r="C22" s="382">
        <f>C8+C9+C19+C20+C21</f>
        <v>42502937.739999995</v>
      </c>
      <c r="D22" s="382">
        <f>D8+D9+D19+D20+D21</f>
        <v>13845828.729999997</v>
      </c>
      <c r="E22" s="382">
        <f t="shared" si="0"/>
        <v>56348766.469999991</v>
      </c>
      <c r="F22" s="75">
        <f>F8+F9+F19+F20+F21</f>
        <v>0</v>
      </c>
      <c r="G22" s="75">
        <f>G8+G9+G19+G20+G21</f>
        <v>0</v>
      </c>
      <c r="H22" s="74">
        <f t="shared" si="1"/>
        <v>0</v>
      </c>
    </row>
    <row r="23" spans="1:8">
      <c r="A23" s="69"/>
      <c r="B23" s="289" t="s">
        <v>198</v>
      </c>
      <c r="C23" s="78"/>
      <c r="D23" s="78"/>
      <c r="E23" s="79"/>
      <c r="F23" s="78"/>
      <c r="G23" s="78"/>
      <c r="H23" s="80"/>
    </row>
    <row r="24" spans="1:8" ht="15">
      <c r="A24" s="69">
        <v>7</v>
      </c>
      <c r="B24" s="72" t="s">
        <v>197</v>
      </c>
      <c r="C24" s="381">
        <v>0</v>
      </c>
      <c r="D24" s="381">
        <v>0</v>
      </c>
      <c r="E24" s="382">
        <f t="shared" ref="E24:E31" si="2">C24+D24</f>
        <v>0</v>
      </c>
      <c r="F24" s="70"/>
      <c r="G24" s="70"/>
      <c r="H24" s="74">
        <f t="shared" ref="H24:H31" si="3">F24+G24</f>
        <v>0</v>
      </c>
    </row>
    <row r="25" spans="1:8" ht="15">
      <c r="A25" s="69">
        <v>8</v>
      </c>
      <c r="B25" s="72" t="s">
        <v>196</v>
      </c>
      <c r="C25" s="381">
        <v>0</v>
      </c>
      <c r="D25" s="381">
        <v>0</v>
      </c>
      <c r="E25" s="382">
        <f t="shared" si="2"/>
        <v>0</v>
      </c>
      <c r="F25" s="70"/>
      <c r="G25" s="70"/>
      <c r="H25" s="74">
        <f t="shared" si="3"/>
        <v>0</v>
      </c>
    </row>
    <row r="26" spans="1:8" ht="15">
      <c r="A26" s="69">
        <v>9</v>
      </c>
      <c r="B26" s="72" t="s">
        <v>195</v>
      </c>
      <c r="C26" s="381">
        <v>0</v>
      </c>
      <c r="D26" s="381">
        <v>0</v>
      </c>
      <c r="E26" s="382">
        <f t="shared" si="2"/>
        <v>0</v>
      </c>
      <c r="F26" s="70"/>
      <c r="G26" s="70"/>
      <c r="H26" s="74">
        <f t="shared" si="3"/>
        <v>0</v>
      </c>
    </row>
    <row r="27" spans="1:8" ht="15">
      <c r="A27" s="69">
        <v>10</v>
      </c>
      <c r="B27" s="72" t="s">
        <v>194</v>
      </c>
      <c r="C27" s="381">
        <v>39884.79</v>
      </c>
      <c r="D27" s="381">
        <v>0</v>
      </c>
      <c r="E27" s="382">
        <f t="shared" si="2"/>
        <v>39884.79</v>
      </c>
      <c r="F27" s="70"/>
      <c r="G27" s="70"/>
      <c r="H27" s="74">
        <f t="shared" si="3"/>
        <v>0</v>
      </c>
    </row>
    <row r="28" spans="1:8" ht="15">
      <c r="A28" s="69">
        <v>11</v>
      </c>
      <c r="B28" s="72" t="s">
        <v>193</v>
      </c>
      <c r="C28" s="381">
        <v>11747949.25</v>
      </c>
      <c r="D28" s="381">
        <v>7556257.8900000006</v>
      </c>
      <c r="E28" s="382">
        <f t="shared" si="2"/>
        <v>19304207.140000001</v>
      </c>
      <c r="F28" s="70"/>
      <c r="G28" s="70"/>
      <c r="H28" s="74">
        <f t="shared" si="3"/>
        <v>0</v>
      </c>
    </row>
    <row r="29" spans="1:8" ht="15">
      <c r="A29" s="69">
        <v>12</v>
      </c>
      <c r="B29" s="72" t="s">
        <v>192</v>
      </c>
      <c r="C29" s="381">
        <v>0</v>
      </c>
      <c r="D29" s="381">
        <v>0</v>
      </c>
      <c r="E29" s="382">
        <f t="shared" si="2"/>
        <v>0</v>
      </c>
      <c r="F29" s="70"/>
      <c r="G29" s="70"/>
      <c r="H29" s="74">
        <f t="shared" si="3"/>
        <v>0</v>
      </c>
    </row>
    <row r="30" spans="1:8" ht="15">
      <c r="A30" s="69">
        <v>13</v>
      </c>
      <c r="B30" s="81" t="s">
        <v>191</v>
      </c>
      <c r="C30" s="75">
        <f>C24+C25+C26+C27+C28+C29</f>
        <v>11787834.039999999</v>
      </c>
      <c r="D30" s="75">
        <f>D24+D25+D26+D27+D28+D29</f>
        <v>7556257.8900000006</v>
      </c>
      <c r="E30" s="382">
        <f t="shared" si="2"/>
        <v>19344091.93</v>
      </c>
      <c r="F30" s="75">
        <f>F24+F25+F26+F27+F28+F29</f>
        <v>0</v>
      </c>
      <c r="G30" s="75">
        <f>G24+G25+G26+G27+G28+G29</f>
        <v>0</v>
      </c>
      <c r="H30" s="74">
        <f t="shared" si="3"/>
        <v>0</v>
      </c>
    </row>
    <row r="31" spans="1:8" ht="15">
      <c r="A31" s="69">
        <v>14</v>
      </c>
      <c r="B31" s="81" t="s">
        <v>190</v>
      </c>
      <c r="C31" s="75">
        <f>C22-C30</f>
        <v>30715103.699999996</v>
      </c>
      <c r="D31" s="75">
        <f>D22-D30</f>
        <v>6289570.8399999961</v>
      </c>
      <c r="E31" s="382">
        <f t="shared" si="2"/>
        <v>37004674.539999992</v>
      </c>
      <c r="F31" s="75">
        <f>F22-F30</f>
        <v>0</v>
      </c>
      <c r="G31" s="75">
        <f>G22-G30</f>
        <v>0</v>
      </c>
      <c r="H31" s="74">
        <f t="shared" si="3"/>
        <v>0</v>
      </c>
    </row>
    <row r="32" spans="1:8">
      <c r="A32" s="69"/>
      <c r="B32" s="82"/>
      <c r="C32" s="82"/>
      <c r="D32" s="83"/>
      <c r="E32" s="79"/>
      <c r="F32" s="83"/>
      <c r="G32" s="83"/>
      <c r="H32" s="80"/>
    </row>
    <row r="33" spans="1:8">
      <c r="A33" s="69"/>
      <c r="B33" s="82" t="s">
        <v>189</v>
      </c>
      <c r="C33" s="78"/>
      <c r="D33" s="78"/>
      <c r="E33" s="79"/>
      <c r="F33" s="78"/>
      <c r="G33" s="78"/>
      <c r="H33" s="80"/>
    </row>
    <row r="34" spans="1:8" ht="15">
      <c r="A34" s="69">
        <v>15</v>
      </c>
      <c r="B34" s="84" t="s">
        <v>188</v>
      </c>
      <c r="C34" s="85">
        <f>C35-C36</f>
        <v>14429023.419999998</v>
      </c>
      <c r="D34" s="85">
        <f>D35-D36</f>
        <v>1665390.3499999992</v>
      </c>
      <c r="E34" s="382">
        <f t="shared" ref="E34:E45" si="4">C34+D34</f>
        <v>16094413.769999998</v>
      </c>
      <c r="F34" s="85">
        <f>F35+F36</f>
        <v>0</v>
      </c>
      <c r="G34" s="85">
        <f>G35+G36</f>
        <v>0</v>
      </c>
      <c r="H34" s="73">
        <f t="shared" ref="H34:H45" si="5">F34+G34</f>
        <v>0</v>
      </c>
    </row>
    <row r="35" spans="1:8" ht="15">
      <c r="A35" s="69">
        <v>15.1</v>
      </c>
      <c r="B35" s="76" t="s">
        <v>187</v>
      </c>
      <c r="C35" s="381">
        <v>17030307.469999999</v>
      </c>
      <c r="D35" s="381">
        <v>2857763.0099999993</v>
      </c>
      <c r="E35" s="382">
        <f t="shared" si="4"/>
        <v>19888070.479999997</v>
      </c>
      <c r="F35" s="70"/>
      <c r="G35" s="70"/>
      <c r="H35" s="73">
        <f t="shared" si="5"/>
        <v>0</v>
      </c>
    </row>
    <row r="36" spans="1:8" ht="15">
      <c r="A36" s="69">
        <v>15.2</v>
      </c>
      <c r="B36" s="76" t="s">
        <v>186</v>
      </c>
      <c r="C36" s="381">
        <v>2601284.0500000003</v>
      </c>
      <c r="D36" s="381">
        <v>1192372.6600000001</v>
      </c>
      <c r="E36" s="382">
        <f t="shared" si="4"/>
        <v>3793656.7100000004</v>
      </c>
      <c r="F36" s="70"/>
      <c r="G36" s="70"/>
      <c r="H36" s="73">
        <f t="shared" si="5"/>
        <v>0</v>
      </c>
    </row>
    <row r="37" spans="1:8" ht="15">
      <c r="A37" s="69">
        <v>16</v>
      </c>
      <c r="B37" s="72" t="s">
        <v>185</v>
      </c>
      <c r="C37" s="381">
        <v>0</v>
      </c>
      <c r="D37" s="381">
        <v>0</v>
      </c>
      <c r="E37" s="382">
        <f t="shared" si="4"/>
        <v>0</v>
      </c>
      <c r="F37" s="70"/>
      <c r="G37" s="70"/>
      <c r="H37" s="73">
        <f t="shared" si="5"/>
        <v>0</v>
      </c>
    </row>
    <row r="38" spans="1:8" ht="15">
      <c r="A38" s="69">
        <v>17</v>
      </c>
      <c r="B38" s="72" t="s">
        <v>184</v>
      </c>
      <c r="C38" s="381">
        <v>0</v>
      </c>
      <c r="D38" s="381">
        <v>0</v>
      </c>
      <c r="E38" s="382">
        <f t="shared" si="4"/>
        <v>0</v>
      </c>
      <c r="F38" s="70"/>
      <c r="G38" s="70"/>
      <c r="H38" s="73">
        <f t="shared" si="5"/>
        <v>0</v>
      </c>
    </row>
    <row r="39" spans="1:8" ht="15">
      <c r="A39" s="69">
        <v>18</v>
      </c>
      <c r="B39" s="72" t="s">
        <v>183</v>
      </c>
      <c r="C39" s="381">
        <v>0</v>
      </c>
      <c r="D39" s="381">
        <v>0</v>
      </c>
      <c r="E39" s="382">
        <f t="shared" si="4"/>
        <v>0</v>
      </c>
      <c r="F39" s="70"/>
      <c r="G39" s="70"/>
      <c r="H39" s="73">
        <f t="shared" si="5"/>
        <v>0</v>
      </c>
    </row>
    <row r="40" spans="1:8" ht="15">
      <c r="A40" s="69">
        <v>19</v>
      </c>
      <c r="B40" s="72" t="s">
        <v>182</v>
      </c>
      <c r="C40" s="381">
        <v>-2049401.21</v>
      </c>
      <c r="D40" s="381"/>
      <c r="E40" s="382">
        <f t="shared" si="4"/>
        <v>-2049401.21</v>
      </c>
      <c r="F40" s="70"/>
      <c r="G40" s="70"/>
      <c r="H40" s="73">
        <f t="shared" si="5"/>
        <v>0</v>
      </c>
    </row>
    <row r="41" spans="1:8" ht="15">
      <c r="A41" s="69">
        <v>20</v>
      </c>
      <c r="B41" s="72" t="s">
        <v>181</v>
      </c>
      <c r="C41" s="381">
        <v>962826.86999994516</v>
      </c>
      <c r="D41" s="381"/>
      <c r="E41" s="382">
        <f t="shared" si="4"/>
        <v>962826.86999994516</v>
      </c>
      <c r="F41" s="70"/>
      <c r="G41" s="70"/>
      <c r="H41" s="73">
        <f t="shared" si="5"/>
        <v>0</v>
      </c>
    </row>
    <row r="42" spans="1:8" ht="15">
      <c r="A42" s="69">
        <v>21</v>
      </c>
      <c r="B42" s="72" t="s">
        <v>180</v>
      </c>
      <c r="C42" s="381">
        <v>-58000.689999999995</v>
      </c>
      <c r="D42" s="381">
        <v>0</v>
      </c>
      <c r="E42" s="382">
        <f t="shared" si="4"/>
        <v>-58000.689999999995</v>
      </c>
      <c r="F42" s="70"/>
      <c r="G42" s="70"/>
      <c r="H42" s="73">
        <f t="shared" si="5"/>
        <v>0</v>
      </c>
    </row>
    <row r="43" spans="1:8" ht="15">
      <c r="A43" s="69">
        <v>22</v>
      </c>
      <c r="B43" s="72" t="s">
        <v>179</v>
      </c>
      <c r="C43" s="381">
        <v>137581.54999999999</v>
      </c>
      <c r="D43" s="381">
        <v>0</v>
      </c>
      <c r="E43" s="382">
        <f t="shared" si="4"/>
        <v>137581.54999999999</v>
      </c>
      <c r="F43" s="70"/>
      <c r="G43" s="70"/>
      <c r="H43" s="73">
        <f t="shared" si="5"/>
        <v>0</v>
      </c>
    </row>
    <row r="44" spans="1:8" ht="15">
      <c r="A44" s="69">
        <v>23</v>
      </c>
      <c r="B44" s="72" t="s">
        <v>178</v>
      </c>
      <c r="C44" s="381">
        <v>490731.0399999994</v>
      </c>
      <c r="D44" s="381">
        <v>0</v>
      </c>
      <c r="E44" s="382">
        <f t="shared" si="4"/>
        <v>490731.0399999994</v>
      </c>
      <c r="F44" s="70"/>
      <c r="G44" s="70"/>
      <c r="H44" s="73">
        <f t="shared" si="5"/>
        <v>0</v>
      </c>
    </row>
    <row r="45" spans="1:8" ht="15">
      <c r="A45" s="69">
        <v>24</v>
      </c>
      <c r="B45" s="81" t="s">
        <v>299</v>
      </c>
      <c r="C45" s="75">
        <f>C34+C37+C38+C39+C40+C41+C42+C43+C44</f>
        <v>13912760.979999943</v>
      </c>
      <c r="D45" s="75">
        <f>D34+D37+D38+D39+D40+D41+D42+D43+D44</f>
        <v>1665390.3499999992</v>
      </c>
      <c r="E45" s="382">
        <f t="shared" si="4"/>
        <v>15578151.329999942</v>
      </c>
      <c r="F45" s="75">
        <f>F34+F37+F38+F39+F40+F41+F42+F43+F44</f>
        <v>0</v>
      </c>
      <c r="G45" s="75">
        <f>G34+G37+G38+G39+G40+G41+G42+G43+G44</f>
        <v>0</v>
      </c>
      <c r="H45" s="73">
        <f t="shared" si="5"/>
        <v>0</v>
      </c>
    </row>
    <row r="46" spans="1:8">
      <c r="A46" s="69"/>
      <c r="B46" s="289" t="s">
        <v>177</v>
      </c>
      <c r="C46" s="78"/>
      <c r="D46" s="78"/>
      <c r="E46" s="79"/>
      <c r="F46" s="78"/>
      <c r="G46" s="78"/>
      <c r="H46" s="80"/>
    </row>
    <row r="47" spans="1:8" ht="15">
      <c r="A47" s="69">
        <v>25</v>
      </c>
      <c r="B47" s="72" t="s">
        <v>176</v>
      </c>
      <c r="C47" s="381">
        <v>2865174.7500000005</v>
      </c>
      <c r="D47" s="381">
        <v>0</v>
      </c>
      <c r="E47" s="382">
        <f t="shared" ref="E47:E54" si="6">C47+D47</f>
        <v>2865174.7500000005</v>
      </c>
      <c r="F47" s="70"/>
      <c r="G47" s="70"/>
      <c r="H47" s="74">
        <f t="shared" ref="H47:H54" si="7">F47+G47</f>
        <v>0</v>
      </c>
    </row>
    <row r="48" spans="1:8" ht="15">
      <c r="A48" s="69">
        <v>26</v>
      </c>
      <c r="B48" s="72" t="s">
        <v>175</v>
      </c>
      <c r="C48" s="381">
        <v>1778108.5499999998</v>
      </c>
      <c r="D48" s="381">
        <v>127610.67000000001</v>
      </c>
      <c r="E48" s="382">
        <f t="shared" si="6"/>
        <v>1905719.2199999997</v>
      </c>
      <c r="F48" s="70"/>
      <c r="G48" s="70"/>
      <c r="H48" s="74">
        <f t="shared" si="7"/>
        <v>0</v>
      </c>
    </row>
    <row r="49" spans="1:8" ht="15">
      <c r="A49" s="69">
        <v>27</v>
      </c>
      <c r="B49" s="72" t="s">
        <v>174</v>
      </c>
      <c r="C49" s="381">
        <v>26781128.490000006</v>
      </c>
      <c r="D49" s="381"/>
      <c r="E49" s="382">
        <f t="shared" si="6"/>
        <v>26781128.490000006</v>
      </c>
      <c r="F49" s="70"/>
      <c r="G49" s="70"/>
      <c r="H49" s="74">
        <f t="shared" si="7"/>
        <v>0</v>
      </c>
    </row>
    <row r="50" spans="1:8" ht="15">
      <c r="A50" s="69">
        <v>28</v>
      </c>
      <c r="B50" s="72" t="s">
        <v>173</v>
      </c>
      <c r="C50" s="381">
        <v>3629671.6299999994</v>
      </c>
      <c r="D50" s="381"/>
      <c r="E50" s="382">
        <f t="shared" si="6"/>
        <v>3629671.6299999994</v>
      </c>
      <c r="F50" s="70"/>
      <c r="G50" s="70"/>
      <c r="H50" s="74">
        <f t="shared" si="7"/>
        <v>0</v>
      </c>
    </row>
    <row r="51" spans="1:8" ht="15">
      <c r="A51" s="69">
        <v>29</v>
      </c>
      <c r="B51" s="72" t="s">
        <v>172</v>
      </c>
      <c r="C51" s="381">
        <v>1609762.81</v>
      </c>
      <c r="D51" s="381"/>
      <c r="E51" s="382">
        <f t="shared" si="6"/>
        <v>1609762.81</v>
      </c>
      <c r="F51" s="70"/>
      <c r="G51" s="70"/>
      <c r="H51" s="74">
        <f t="shared" si="7"/>
        <v>0</v>
      </c>
    </row>
    <row r="52" spans="1:8" ht="15">
      <c r="A52" s="69">
        <v>30</v>
      </c>
      <c r="B52" s="72" t="s">
        <v>171</v>
      </c>
      <c r="C52" s="381">
        <v>326045.36999999988</v>
      </c>
      <c r="D52" s="381">
        <v>5301.52</v>
      </c>
      <c r="E52" s="382">
        <f t="shared" si="6"/>
        <v>331346.8899999999</v>
      </c>
      <c r="F52" s="70"/>
      <c r="G52" s="70"/>
      <c r="H52" s="74">
        <f t="shared" si="7"/>
        <v>0</v>
      </c>
    </row>
    <row r="53" spans="1:8" ht="15">
      <c r="A53" s="69">
        <v>31</v>
      </c>
      <c r="B53" s="81" t="s">
        <v>300</v>
      </c>
      <c r="C53" s="75">
        <f>C47+C48+C49+C50+C51+C52</f>
        <v>36989891.600000009</v>
      </c>
      <c r="D53" s="75">
        <f>D47+D48+D49+D50+D51+D52</f>
        <v>132912.19</v>
      </c>
      <c r="E53" s="382">
        <f t="shared" si="6"/>
        <v>37122803.790000007</v>
      </c>
      <c r="F53" s="75">
        <f>F47+F48+F49+F50+F51+F52</f>
        <v>0</v>
      </c>
      <c r="G53" s="75">
        <f>G47+G48+G49+G50+G51+G52</f>
        <v>0</v>
      </c>
      <c r="H53" s="73">
        <f t="shared" si="7"/>
        <v>0</v>
      </c>
    </row>
    <row r="54" spans="1:8" ht="15">
      <c r="A54" s="69">
        <v>32</v>
      </c>
      <c r="B54" s="81" t="s">
        <v>301</v>
      </c>
      <c r="C54" s="383">
        <f>C45-C53</f>
        <v>-23077130.620000064</v>
      </c>
      <c r="D54" s="75">
        <f>D45-D53</f>
        <v>1532478.1599999992</v>
      </c>
      <c r="E54" s="382">
        <f t="shared" si="6"/>
        <v>-21544652.460000064</v>
      </c>
      <c r="F54" s="75">
        <f>F45-F53</f>
        <v>0</v>
      </c>
      <c r="G54" s="75">
        <f>G45-G53</f>
        <v>0</v>
      </c>
      <c r="H54" s="73">
        <f t="shared" si="7"/>
        <v>0</v>
      </c>
    </row>
    <row r="55" spans="1:8">
      <c r="A55" s="69"/>
      <c r="B55" s="82"/>
      <c r="C55" s="83"/>
      <c r="D55" s="83"/>
      <c r="E55" s="79"/>
      <c r="F55" s="83"/>
      <c r="G55" s="83"/>
      <c r="H55" s="80"/>
    </row>
    <row r="56" spans="1:8" ht="15">
      <c r="A56" s="69">
        <v>33</v>
      </c>
      <c r="B56" s="81" t="s">
        <v>170</v>
      </c>
      <c r="C56" s="75">
        <f>C31+C54</f>
        <v>7637973.0799999312</v>
      </c>
      <c r="D56" s="75">
        <f>D31+D54</f>
        <v>7822048.9999999953</v>
      </c>
      <c r="E56" s="382">
        <f>C56+D56</f>
        <v>15460022.079999927</v>
      </c>
      <c r="F56" s="75">
        <f>F31+F54</f>
        <v>0</v>
      </c>
      <c r="G56" s="75">
        <f>G31+G54</f>
        <v>0</v>
      </c>
      <c r="H56" s="74">
        <f>F56+G56</f>
        <v>0</v>
      </c>
    </row>
    <row r="57" spans="1:8">
      <c r="A57" s="69"/>
      <c r="B57" s="82"/>
      <c r="C57" s="83"/>
      <c r="D57" s="83"/>
      <c r="E57" s="79"/>
      <c r="F57" s="83"/>
      <c r="G57" s="83"/>
      <c r="H57" s="80"/>
    </row>
    <row r="58" spans="1:8" ht="15">
      <c r="A58" s="69">
        <v>34</v>
      </c>
      <c r="B58" s="72" t="s">
        <v>169</v>
      </c>
      <c r="C58" s="70">
        <v>7806147</v>
      </c>
      <c r="D58" s="70"/>
      <c r="E58" s="382">
        <f>C58+D58</f>
        <v>7806147</v>
      </c>
      <c r="F58" s="70"/>
      <c r="G58" s="70"/>
      <c r="H58" s="74">
        <f>F58+G58</f>
        <v>0</v>
      </c>
    </row>
    <row r="59" spans="1:8" s="290" customFormat="1" ht="15">
      <c r="A59" s="69">
        <v>35</v>
      </c>
      <c r="B59" s="72" t="s">
        <v>168</v>
      </c>
      <c r="C59" s="70"/>
      <c r="D59" s="70"/>
      <c r="E59" s="382">
        <f>C59+D59</f>
        <v>0</v>
      </c>
      <c r="F59" s="70"/>
      <c r="G59" s="70"/>
      <c r="H59" s="74">
        <f>F59+G59</f>
        <v>0</v>
      </c>
    </row>
    <row r="60" spans="1:8" ht="15">
      <c r="A60" s="69">
        <v>36</v>
      </c>
      <c r="B60" s="72" t="s">
        <v>167</v>
      </c>
      <c r="C60" s="70">
        <v>375798.28</v>
      </c>
      <c r="D60" s="70"/>
      <c r="E60" s="382">
        <f>C60+D60</f>
        <v>375798.28</v>
      </c>
      <c r="F60" s="70"/>
      <c r="G60" s="70"/>
      <c r="H60" s="74">
        <f>F60+G60</f>
        <v>0</v>
      </c>
    </row>
    <row r="61" spans="1:8" ht="15">
      <c r="A61" s="69">
        <v>37</v>
      </c>
      <c r="B61" s="81" t="s">
        <v>166</v>
      </c>
      <c r="C61" s="75">
        <f>C58+C59+C60</f>
        <v>8181945.2800000003</v>
      </c>
      <c r="D61" s="75">
        <f>D58+D59+D60</f>
        <v>0</v>
      </c>
      <c r="E61" s="382">
        <f>C61+D61</f>
        <v>8181945.2800000003</v>
      </c>
      <c r="F61" s="75">
        <f>F58+F59+F60</f>
        <v>0</v>
      </c>
      <c r="G61" s="75">
        <f>G58+G59+G60</f>
        <v>0</v>
      </c>
      <c r="H61" s="74">
        <f>F61+G61</f>
        <v>0</v>
      </c>
    </row>
    <row r="62" spans="1:8">
      <c r="A62" s="69"/>
      <c r="B62" s="86"/>
      <c r="C62" s="78"/>
      <c r="D62" s="78"/>
      <c r="E62" s="79"/>
      <c r="F62" s="78"/>
      <c r="G62" s="78"/>
      <c r="H62" s="80"/>
    </row>
    <row r="63" spans="1:8" ht="15">
      <c r="A63" s="69">
        <v>38</v>
      </c>
      <c r="B63" s="87" t="s">
        <v>165</v>
      </c>
      <c r="C63" s="383">
        <f>C56-C61</f>
        <v>-543972.2000000691</v>
      </c>
      <c r="D63" s="75">
        <f>D56-D61</f>
        <v>7822048.9999999953</v>
      </c>
      <c r="E63" s="382">
        <f>C63+D63</f>
        <v>7278076.7999999262</v>
      </c>
      <c r="F63" s="75">
        <f>F56-F61</f>
        <v>0</v>
      </c>
      <c r="G63" s="75">
        <f>G56-G61</f>
        <v>0</v>
      </c>
      <c r="H63" s="74">
        <f>F63+G63</f>
        <v>0</v>
      </c>
    </row>
    <row r="64" spans="1:8" ht="15">
      <c r="A64" s="65">
        <v>39</v>
      </c>
      <c r="B64" s="72" t="s">
        <v>164</v>
      </c>
      <c r="C64" s="88">
        <v>1525001</v>
      </c>
      <c r="D64" s="88"/>
      <c r="E64" s="382">
        <f>C64+D64</f>
        <v>1525001</v>
      </c>
      <c r="F64" s="88"/>
      <c r="G64" s="88"/>
      <c r="H64" s="74">
        <f>F64+G64</f>
        <v>0</v>
      </c>
    </row>
    <row r="65" spans="1:8" ht="15">
      <c r="A65" s="69">
        <v>40</v>
      </c>
      <c r="B65" s="81" t="s">
        <v>163</v>
      </c>
      <c r="C65" s="383">
        <f>C63-C64</f>
        <v>-2068973.2000000691</v>
      </c>
      <c r="D65" s="75">
        <f>D63-D64</f>
        <v>7822048.9999999953</v>
      </c>
      <c r="E65" s="382">
        <f>C65+D65</f>
        <v>5753075.7999999262</v>
      </c>
      <c r="F65" s="75">
        <f>F63-F64</f>
        <v>0</v>
      </c>
      <c r="G65" s="75">
        <f>G63-G64</f>
        <v>0</v>
      </c>
      <c r="H65" s="74">
        <f>F65+G65</f>
        <v>0</v>
      </c>
    </row>
    <row r="66" spans="1:8" ht="15">
      <c r="A66" s="65">
        <v>41</v>
      </c>
      <c r="B66" s="72" t="s">
        <v>162</v>
      </c>
      <c r="C66" s="384">
        <v>-63642.65</v>
      </c>
      <c r="D66" s="88"/>
      <c r="E66" s="382">
        <f>C66+D66</f>
        <v>-63642.65</v>
      </c>
      <c r="F66" s="88"/>
      <c r="G66" s="88"/>
      <c r="H66" s="74">
        <f>F66+G66</f>
        <v>0</v>
      </c>
    </row>
    <row r="67" spans="1:8" ht="15.75" thickBot="1">
      <c r="A67" s="89">
        <v>42</v>
      </c>
      <c r="B67" s="90" t="s">
        <v>161</v>
      </c>
      <c r="C67" s="383">
        <f>C65+C66</f>
        <v>-2132615.850000069</v>
      </c>
      <c r="D67" s="75">
        <f>D65+D66</f>
        <v>7822048.9999999953</v>
      </c>
      <c r="E67" s="382">
        <f>C67+D67</f>
        <v>5689433.1499999259</v>
      </c>
      <c r="F67" s="91">
        <f>F65+F66</f>
        <v>0</v>
      </c>
      <c r="G67" s="91">
        <f>G65+G66</f>
        <v>0</v>
      </c>
      <c r="H67" s="92">
        <f>F67+G67</f>
        <v>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E7" sqref="E7:E52"/>
    </sheetView>
  </sheetViews>
  <sheetFormatPr defaultColWidth="9.140625" defaultRowHeight="14.25"/>
  <cols>
    <col min="1" max="1" width="9.5703125" style="6" bestFit="1" customWidth="1"/>
    <col min="2" max="2" width="72.28515625" style="6" customWidth="1"/>
    <col min="3" max="8" width="12.7109375" style="6" customWidth="1"/>
    <col min="9" max="16384" width="9.140625" style="6"/>
  </cols>
  <sheetData>
    <row r="1" spans="1:8">
      <c r="A1" s="3" t="s">
        <v>35</v>
      </c>
      <c r="B1" s="4" t="s">
        <v>432</v>
      </c>
    </row>
    <row r="2" spans="1:8">
      <c r="A2" s="3" t="s">
        <v>36</v>
      </c>
      <c r="B2" s="395" t="s">
        <v>431</v>
      </c>
    </row>
    <row r="3" spans="1:8">
      <c r="A3" s="5"/>
    </row>
    <row r="4" spans="1:8" ht="15" thickBot="1">
      <c r="A4" s="5" t="s">
        <v>79</v>
      </c>
      <c r="B4" s="5"/>
      <c r="C4" s="262"/>
      <c r="D4" s="262"/>
      <c r="E4" s="262"/>
      <c r="F4" s="263"/>
      <c r="G4" s="263"/>
      <c r="H4" s="264" t="s">
        <v>78</v>
      </c>
    </row>
    <row r="5" spans="1:8">
      <c r="A5" s="417" t="s">
        <v>9</v>
      </c>
      <c r="B5" s="419" t="s">
        <v>369</v>
      </c>
      <c r="C5" s="413" t="s">
        <v>73</v>
      </c>
      <c r="D5" s="414"/>
      <c r="E5" s="415"/>
      <c r="F5" s="413" t="s">
        <v>77</v>
      </c>
      <c r="G5" s="414"/>
      <c r="H5" s="416"/>
    </row>
    <row r="6" spans="1:8">
      <c r="A6" s="418"/>
      <c r="B6" s="420"/>
      <c r="C6" s="40" t="s">
        <v>315</v>
      </c>
      <c r="D6" s="40" t="s">
        <v>134</v>
      </c>
      <c r="E6" s="40" t="s">
        <v>115</v>
      </c>
      <c r="F6" s="40" t="s">
        <v>315</v>
      </c>
      <c r="G6" s="40" t="s">
        <v>134</v>
      </c>
      <c r="H6" s="41" t="s">
        <v>115</v>
      </c>
    </row>
    <row r="7" spans="1:8" s="21" customFormat="1">
      <c r="A7" s="265">
        <v>1</v>
      </c>
      <c r="B7" s="266" t="s">
        <v>403</v>
      </c>
      <c r="C7" s="46"/>
      <c r="D7" s="46"/>
      <c r="E7" s="267">
        <f>C7+D7</f>
        <v>0</v>
      </c>
      <c r="F7" s="46"/>
      <c r="G7" s="46"/>
      <c r="H7" s="47">
        <f t="shared" ref="H7:H53" si="0">F7+G7</f>
        <v>0</v>
      </c>
    </row>
    <row r="8" spans="1:8" s="21" customFormat="1">
      <c r="A8" s="265">
        <v>1.1000000000000001</v>
      </c>
      <c r="B8" s="329" t="s">
        <v>334</v>
      </c>
      <c r="C8" s="46"/>
      <c r="D8" s="46"/>
      <c r="E8" s="267">
        <f t="shared" ref="E8:E53" si="1">C8+D8</f>
        <v>0</v>
      </c>
      <c r="F8" s="46"/>
      <c r="G8" s="46"/>
      <c r="H8" s="47">
        <f t="shared" si="0"/>
        <v>0</v>
      </c>
    </row>
    <row r="9" spans="1:8" s="21" customFormat="1">
      <c r="A9" s="265">
        <v>1.2</v>
      </c>
      <c r="B9" s="329" t="s">
        <v>335</v>
      </c>
      <c r="C9" s="46"/>
      <c r="D9" s="46"/>
      <c r="E9" s="267">
        <f t="shared" si="1"/>
        <v>0</v>
      </c>
      <c r="F9" s="46"/>
      <c r="G9" s="46"/>
      <c r="H9" s="47">
        <f t="shared" si="0"/>
        <v>0</v>
      </c>
    </row>
    <row r="10" spans="1:8" s="21" customFormat="1">
      <c r="A10" s="265">
        <v>1.3</v>
      </c>
      <c r="B10" s="329" t="s">
        <v>336</v>
      </c>
      <c r="C10" s="46"/>
      <c r="D10" s="46">
        <v>28624624.82</v>
      </c>
      <c r="E10" s="267">
        <f t="shared" si="1"/>
        <v>28624624.82</v>
      </c>
      <c r="F10" s="46"/>
      <c r="G10" s="46"/>
      <c r="H10" s="47">
        <f t="shared" si="0"/>
        <v>0</v>
      </c>
    </row>
    <row r="11" spans="1:8" s="21" customFormat="1">
      <c r="A11" s="265">
        <v>1.4</v>
      </c>
      <c r="B11" s="329" t="s">
        <v>316</v>
      </c>
      <c r="C11" s="46"/>
      <c r="D11" s="46"/>
      <c r="E11" s="267">
        <f t="shared" si="1"/>
        <v>0</v>
      </c>
      <c r="F11" s="46"/>
      <c r="G11" s="46"/>
      <c r="H11" s="47">
        <f t="shared" si="0"/>
        <v>0</v>
      </c>
    </row>
    <row r="12" spans="1:8" s="21" customFormat="1" ht="29.25" customHeight="1">
      <c r="A12" s="265">
        <v>2</v>
      </c>
      <c r="B12" s="269" t="s">
        <v>338</v>
      </c>
      <c r="C12" s="46"/>
      <c r="D12" s="46"/>
      <c r="E12" s="267">
        <f t="shared" si="1"/>
        <v>0</v>
      </c>
      <c r="F12" s="46"/>
      <c r="G12" s="46"/>
      <c r="H12" s="47">
        <f t="shared" si="0"/>
        <v>0</v>
      </c>
    </row>
    <row r="13" spans="1:8" s="21" customFormat="1" ht="19.899999999999999" customHeight="1">
      <c r="A13" s="265">
        <v>3</v>
      </c>
      <c r="B13" s="269" t="s">
        <v>337</v>
      </c>
      <c r="C13" s="46"/>
      <c r="D13" s="46"/>
      <c r="E13" s="267">
        <f t="shared" si="1"/>
        <v>0</v>
      </c>
      <c r="F13" s="46"/>
      <c r="G13" s="46"/>
      <c r="H13" s="47">
        <f t="shared" si="0"/>
        <v>0</v>
      </c>
    </row>
    <row r="14" spans="1:8" s="21" customFormat="1">
      <c r="A14" s="265">
        <v>3.1</v>
      </c>
      <c r="B14" s="330" t="s">
        <v>317</v>
      </c>
      <c r="C14" s="46"/>
      <c r="D14" s="46"/>
      <c r="E14" s="267">
        <f t="shared" si="1"/>
        <v>0</v>
      </c>
      <c r="F14" s="46"/>
      <c r="G14" s="46"/>
      <c r="H14" s="47">
        <f t="shared" si="0"/>
        <v>0</v>
      </c>
    </row>
    <row r="15" spans="1:8" s="21" customFormat="1">
      <c r="A15" s="265">
        <v>3.2</v>
      </c>
      <c r="B15" s="330" t="s">
        <v>318</v>
      </c>
      <c r="C15" s="46"/>
      <c r="D15" s="46"/>
      <c r="E15" s="267">
        <f t="shared" si="1"/>
        <v>0</v>
      </c>
      <c r="F15" s="46"/>
      <c r="G15" s="46"/>
      <c r="H15" s="47">
        <f t="shared" si="0"/>
        <v>0</v>
      </c>
    </row>
    <row r="16" spans="1:8" s="21" customFormat="1">
      <c r="A16" s="265">
        <v>4</v>
      </c>
      <c r="B16" s="333" t="s">
        <v>348</v>
      </c>
      <c r="C16" s="46"/>
      <c r="D16" s="46"/>
      <c r="E16" s="267">
        <f t="shared" si="1"/>
        <v>0</v>
      </c>
      <c r="F16" s="46"/>
      <c r="G16" s="46"/>
      <c r="H16" s="47">
        <f t="shared" si="0"/>
        <v>0</v>
      </c>
    </row>
    <row r="17" spans="1:8" s="21" customFormat="1">
      <c r="A17" s="265">
        <v>4.0999999999999996</v>
      </c>
      <c r="B17" s="330" t="s">
        <v>339</v>
      </c>
      <c r="C17" s="46">
        <v>51136415.350000001</v>
      </c>
      <c r="D17" s="46"/>
      <c r="E17" s="267">
        <f t="shared" si="1"/>
        <v>51136415.350000001</v>
      </c>
      <c r="F17" s="46"/>
      <c r="G17" s="46"/>
      <c r="H17" s="47">
        <f t="shared" si="0"/>
        <v>0</v>
      </c>
    </row>
    <row r="18" spans="1:8" s="21" customFormat="1">
      <c r="A18" s="265">
        <v>4.2</v>
      </c>
      <c r="B18" s="330" t="s">
        <v>333</v>
      </c>
      <c r="C18" s="46"/>
      <c r="D18" s="46"/>
      <c r="E18" s="267">
        <f t="shared" si="1"/>
        <v>0</v>
      </c>
      <c r="F18" s="46"/>
      <c r="G18" s="46"/>
      <c r="H18" s="47">
        <f t="shared" si="0"/>
        <v>0</v>
      </c>
    </row>
    <row r="19" spans="1:8" s="21" customFormat="1">
      <c r="A19" s="265">
        <v>5</v>
      </c>
      <c r="B19" s="269" t="s">
        <v>347</v>
      </c>
      <c r="C19" s="46">
        <v>230742714.14999998</v>
      </c>
      <c r="D19" s="46"/>
      <c r="E19" s="267">
        <f t="shared" si="1"/>
        <v>230742714.14999998</v>
      </c>
      <c r="F19" s="46"/>
      <c r="G19" s="46"/>
      <c r="H19" s="47">
        <f t="shared" si="0"/>
        <v>0</v>
      </c>
    </row>
    <row r="20" spans="1:8" s="21" customFormat="1">
      <c r="A20" s="265">
        <v>5.0999999999999996</v>
      </c>
      <c r="B20" s="331" t="s">
        <v>321</v>
      </c>
      <c r="C20" s="46"/>
      <c r="D20" s="46"/>
      <c r="E20" s="267">
        <f t="shared" si="1"/>
        <v>0</v>
      </c>
      <c r="F20" s="46"/>
      <c r="G20" s="46"/>
      <c r="H20" s="47">
        <f t="shared" si="0"/>
        <v>0</v>
      </c>
    </row>
    <row r="21" spans="1:8" s="21" customFormat="1">
      <c r="A21" s="265">
        <v>5.2</v>
      </c>
      <c r="B21" s="331" t="s">
        <v>320</v>
      </c>
      <c r="C21" s="46">
        <v>20572.099999999999</v>
      </c>
      <c r="D21" s="46"/>
      <c r="E21" s="267">
        <f t="shared" si="1"/>
        <v>20572.099999999999</v>
      </c>
      <c r="F21" s="46"/>
      <c r="G21" s="46"/>
      <c r="H21" s="47">
        <f t="shared" si="0"/>
        <v>0</v>
      </c>
    </row>
    <row r="22" spans="1:8" s="21" customFormat="1">
      <c r="A22" s="265">
        <v>5.3</v>
      </c>
      <c r="B22" s="331" t="s">
        <v>319</v>
      </c>
      <c r="C22" s="46">
        <v>229292146.94999999</v>
      </c>
      <c r="D22" s="46"/>
      <c r="E22" s="267">
        <f t="shared" si="1"/>
        <v>229292146.94999999</v>
      </c>
      <c r="F22" s="46"/>
      <c r="G22" s="46"/>
      <c r="H22" s="47">
        <f t="shared" si="0"/>
        <v>0</v>
      </c>
    </row>
    <row r="23" spans="1:8" s="21" customFormat="1">
      <c r="A23" s="265" t="s">
        <v>19</v>
      </c>
      <c r="B23" s="270" t="s">
        <v>80</v>
      </c>
      <c r="C23" s="46">
        <v>185666760.5</v>
      </c>
      <c r="D23" s="46"/>
      <c r="E23" s="267">
        <f t="shared" si="1"/>
        <v>185666760.5</v>
      </c>
      <c r="F23" s="46"/>
      <c r="G23" s="46"/>
      <c r="H23" s="47">
        <f t="shared" si="0"/>
        <v>0</v>
      </c>
    </row>
    <row r="24" spans="1:8" s="21" customFormat="1">
      <c r="A24" s="265" t="s">
        <v>20</v>
      </c>
      <c r="B24" s="270" t="s">
        <v>81</v>
      </c>
      <c r="C24" s="46">
        <v>14020031.039999999</v>
      </c>
      <c r="D24" s="46"/>
      <c r="E24" s="267">
        <f t="shared" si="1"/>
        <v>14020031.039999999</v>
      </c>
      <c r="F24" s="46"/>
      <c r="G24" s="46"/>
      <c r="H24" s="47">
        <f t="shared" si="0"/>
        <v>0</v>
      </c>
    </row>
    <row r="25" spans="1:8" s="21" customFormat="1">
      <c r="A25" s="265" t="s">
        <v>21</v>
      </c>
      <c r="B25" s="270" t="s">
        <v>82</v>
      </c>
      <c r="C25" s="46">
        <v>0</v>
      </c>
      <c r="D25" s="46"/>
      <c r="E25" s="267">
        <f t="shared" si="1"/>
        <v>0</v>
      </c>
      <c r="F25" s="46"/>
      <c r="G25" s="46"/>
      <c r="H25" s="47">
        <f t="shared" si="0"/>
        <v>0</v>
      </c>
    </row>
    <row r="26" spans="1:8" s="21" customFormat="1">
      <c r="A26" s="265" t="s">
        <v>22</v>
      </c>
      <c r="B26" s="270" t="s">
        <v>83</v>
      </c>
      <c r="C26" s="46">
        <v>29605355.41</v>
      </c>
      <c r="D26" s="46"/>
      <c r="E26" s="267">
        <f t="shared" si="1"/>
        <v>29605355.41</v>
      </c>
      <c r="F26" s="46"/>
      <c r="G26" s="46"/>
      <c r="H26" s="47">
        <f t="shared" si="0"/>
        <v>0</v>
      </c>
    </row>
    <row r="27" spans="1:8" s="21" customFormat="1">
      <c r="A27" s="265" t="s">
        <v>23</v>
      </c>
      <c r="B27" s="270" t="s">
        <v>84</v>
      </c>
      <c r="C27" s="46">
        <v>0</v>
      </c>
      <c r="D27" s="46"/>
      <c r="E27" s="267">
        <f t="shared" si="1"/>
        <v>0</v>
      </c>
      <c r="F27" s="46"/>
      <c r="G27" s="46"/>
      <c r="H27" s="47">
        <f t="shared" si="0"/>
        <v>0</v>
      </c>
    </row>
    <row r="28" spans="1:8" s="21" customFormat="1">
      <c r="A28" s="265">
        <v>5.4</v>
      </c>
      <c r="B28" s="331" t="s">
        <v>322</v>
      </c>
      <c r="C28" s="46">
        <v>1429995.1</v>
      </c>
      <c r="D28" s="46"/>
      <c r="E28" s="267">
        <f t="shared" si="1"/>
        <v>1429995.1</v>
      </c>
      <c r="F28" s="46"/>
      <c r="G28" s="46"/>
      <c r="H28" s="47">
        <f t="shared" si="0"/>
        <v>0</v>
      </c>
    </row>
    <row r="29" spans="1:8" s="21" customFormat="1">
      <c r="A29" s="265">
        <v>5.5</v>
      </c>
      <c r="B29" s="331" t="s">
        <v>323</v>
      </c>
      <c r="C29" s="46"/>
      <c r="D29" s="46"/>
      <c r="E29" s="267">
        <f t="shared" si="1"/>
        <v>0</v>
      </c>
      <c r="F29" s="46"/>
      <c r="G29" s="46"/>
      <c r="H29" s="47">
        <f t="shared" si="0"/>
        <v>0</v>
      </c>
    </row>
    <row r="30" spans="1:8" s="21" customFormat="1">
      <c r="A30" s="265">
        <v>5.6</v>
      </c>
      <c r="B30" s="331" t="s">
        <v>324</v>
      </c>
      <c r="C30" s="46"/>
      <c r="D30" s="46"/>
      <c r="E30" s="267">
        <f t="shared" si="1"/>
        <v>0</v>
      </c>
      <c r="F30" s="46"/>
      <c r="G30" s="46"/>
      <c r="H30" s="47">
        <f t="shared" si="0"/>
        <v>0</v>
      </c>
    </row>
    <row r="31" spans="1:8" s="21" customFormat="1">
      <c r="A31" s="265">
        <v>5.7</v>
      </c>
      <c r="B31" s="331" t="s">
        <v>84</v>
      </c>
      <c r="C31" s="46"/>
      <c r="D31" s="46"/>
      <c r="E31" s="267">
        <f t="shared" si="1"/>
        <v>0</v>
      </c>
      <c r="F31" s="46"/>
      <c r="G31" s="46"/>
      <c r="H31" s="47">
        <f t="shared" si="0"/>
        <v>0</v>
      </c>
    </row>
    <row r="32" spans="1:8" s="21" customFormat="1">
      <c r="A32" s="265">
        <v>6</v>
      </c>
      <c r="B32" s="269" t="s">
        <v>353</v>
      </c>
      <c r="C32" s="46"/>
      <c r="D32" s="46"/>
      <c r="E32" s="267">
        <f t="shared" si="1"/>
        <v>0</v>
      </c>
      <c r="F32" s="46"/>
      <c r="G32" s="46"/>
      <c r="H32" s="47">
        <f t="shared" si="0"/>
        <v>0</v>
      </c>
    </row>
    <row r="33" spans="1:8" s="21" customFormat="1">
      <c r="A33" s="265">
        <v>6.1</v>
      </c>
      <c r="B33" s="332" t="s">
        <v>343</v>
      </c>
      <c r="C33" s="46"/>
      <c r="D33" s="46">
        <v>7221600</v>
      </c>
      <c r="E33" s="267">
        <f t="shared" si="1"/>
        <v>7221600</v>
      </c>
      <c r="F33" s="46"/>
      <c r="G33" s="46"/>
      <c r="H33" s="47">
        <f t="shared" si="0"/>
        <v>0</v>
      </c>
    </row>
    <row r="34" spans="1:8" s="21" customFormat="1">
      <c r="A34" s="265">
        <v>6.2</v>
      </c>
      <c r="B34" s="332" t="s">
        <v>344</v>
      </c>
      <c r="C34" s="46">
        <v>7428900</v>
      </c>
      <c r="D34" s="46"/>
      <c r="E34" s="267">
        <f t="shared" si="1"/>
        <v>7428900</v>
      </c>
      <c r="F34" s="46"/>
      <c r="G34" s="46"/>
      <c r="H34" s="47">
        <f t="shared" si="0"/>
        <v>0</v>
      </c>
    </row>
    <row r="35" spans="1:8" s="21" customFormat="1">
      <c r="A35" s="265">
        <v>6.3</v>
      </c>
      <c r="B35" s="332" t="s">
        <v>340</v>
      </c>
      <c r="C35" s="46"/>
      <c r="D35" s="46"/>
      <c r="E35" s="267">
        <f t="shared" si="1"/>
        <v>0</v>
      </c>
      <c r="F35" s="46"/>
      <c r="G35" s="46"/>
      <c r="H35" s="47">
        <f t="shared" si="0"/>
        <v>0</v>
      </c>
    </row>
    <row r="36" spans="1:8" s="21" customFormat="1">
      <c r="A36" s="265">
        <v>6.4</v>
      </c>
      <c r="B36" s="332" t="s">
        <v>341</v>
      </c>
      <c r="C36" s="46"/>
      <c r="D36" s="46"/>
      <c r="E36" s="267">
        <f t="shared" si="1"/>
        <v>0</v>
      </c>
      <c r="F36" s="46"/>
      <c r="G36" s="46"/>
      <c r="H36" s="47">
        <f t="shared" si="0"/>
        <v>0</v>
      </c>
    </row>
    <row r="37" spans="1:8" s="21" customFormat="1">
      <c r="A37" s="265">
        <v>6.5</v>
      </c>
      <c r="B37" s="332" t="s">
        <v>342</v>
      </c>
      <c r="C37" s="46"/>
      <c r="D37" s="46"/>
      <c r="E37" s="267">
        <f t="shared" si="1"/>
        <v>0</v>
      </c>
      <c r="F37" s="46"/>
      <c r="G37" s="46"/>
      <c r="H37" s="47">
        <f t="shared" si="0"/>
        <v>0</v>
      </c>
    </row>
    <row r="38" spans="1:8" s="21" customFormat="1">
      <c r="A38" s="265">
        <v>6.6</v>
      </c>
      <c r="B38" s="332" t="s">
        <v>345</v>
      </c>
      <c r="C38" s="46"/>
      <c r="D38" s="46"/>
      <c r="E38" s="267">
        <f t="shared" si="1"/>
        <v>0</v>
      </c>
      <c r="F38" s="46"/>
      <c r="G38" s="46"/>
      <c r="H38" s="47">
        <f t="shared" si="0"/>
        <v>0</v>
      </c>
    </row>
    <row r="39" spans="1:8" s="21" customFormat="1">
      <c r="A39" s="265">
        <v>6.7</v>
      </c>
      <c r="B39" s="332" t="s">
        <v>346</v>
      </c>
      <c r="C39" s="46"/>
      <c r="D39" s="46"/>
      <c r="E39" s="267">
        <f t="shared" si="1"/>
        <v>0</v>
      </c>
      <c r="F39" s="46"/>
      <c r="G39" s="46"/>
      <c r="H39" s="47">
        <f t="shared" si="0"/>
        <v>0</v>
      </c>
    </row>
    <row r="40" spans="1:8" s="21" customFormat="1">
      <c r="A40" s="265">
        <v>7</v>
      </c>
      <c r="B40" s="269" t="s">
        <v>349</v>
      </c>
      <c r="C40" s="46"/>
      <c r="D40" s="46"/>
      <c r="E40" s="267">
        <f t="shared" si="1"/>
        <v>0</v>
      </c>
      <c r="F40" s="46"/>
      <c r="G40" s="46"/>
      <c r="H40" s="47">
        <f t="shared" si="0"/>
        <v>0</v>
      </c>
    </row>
    <row r="41" spans="1:8" s="21" customFormat="1">
      <c r="A41" s="265">
        <v>7.1</v>
      </c>
      <c r="B41" s="268" t="s">
        <v>350</v>
      </c>
      <c r="C41" s="46">
        <v>1488631.0500000003</v>
      </c>
      <c r="D41" s="46">
        <v>1363993.3099999987</v>
      </c>
      <c r="E41" s="267">
        <f t="shared" si="1"/>
        <v>2852624.3599999989</v>
      </c>
      <c r="F41" s="46"/>
      <c r="G41" s="46"/>
      <c r="H41" s="47">
        <f t="shared" si="0"/>
        <v>0</v>
      </c>
    </row>
    <row r="42" spans="1:8" s="21" customFormat="1" ht="25.5">
      <c r="A42" s="265">
        <v>7.2</v>
      </c>
      <c r="B42" s="268" t="s">
        <v>351</v>
      </c>
      <c r="C42" s="46">
        <v>2248523.87</v>
      </c>
      <c r="D42" s="46">
        <v>5438189.1499999994</v>
      </c>
      <c r="E42" s="267">
        <f t="shared" si="1"/>
        <v>7686713.0199999996</v>
      </c>
      <c r="F42" s="46"/>
      <c r="G42" s="46"/>
      <c r="H42" s="47">
        <f t="shared" si="0"/>
        <v>0</v>
      </c>
    </row>
    <row r="43" spans="1:8" s="21" customFormat="1" ht="25.5">
      <c r="A43" s="265">
        <v>7.3</v>
      </c>
      <c r="B43" s="268" t="s">
        <v>354</v>
      </c>
      <c r="C43" s="46">
        <v>4273613.1900000004</v>
      </c>
      <c r="D43" s="46">
        <v>12008349.119999999</v>
      </c>
      <c r="E43" s="267">
        <f t="shared" si="1"/>
        <v>16281962.309999999</v>
      </c>
      <c r="F43" s="46"/>
      <c r="G43" s="46"/>
      <c r="H43" s="47">
        <f t="shared" si="0"/>
        <v>0</v>
      </c>
    </row>
    <row r="44" spans="1:8" s="21" customFormat="1" ht="25.5">
      <c r="A44" s="265">
        <v>7.4</v>
      </c>
      <c r="B44" s="268" t="s">
        <v>355</v>
      </c>
      <c r="C44" s="46">
        <v>2602760.71</v>
      </c>
      <c r="D44" s="46">
        <v>5953478.3499999996</v>
      </c>
      <c r="E44" s="267">
        <f t="shared" si="1"/>
        <v>8556239.0599999987</v>
      </c>
      <c r="F44" s="46"/>
      <c r="G44" s="46"/>
      <c r="H44" s="47">
        <f t="shared" si="0"/>
        <v>0</v>
      </c>
    </row>
    <row r="45" spans="1:8" s="21" customFormat="1">
      <c r="A45" s="265">
        <v>8</v>
      </c>
      <c r="B45" s="269" t="s">
        <v>332</v>
      </c>
      <c r="C45" s="46"/>
      <c r="D45" s="46"/>
      <c r="E45" s="267">
        <f t="shared" si="1"/>
        <v>0</v>
      </c>
      <c r="F45" s="46"/>
      <c r="G45" s="46"/>
      <c r="H45" s="47">
        <f t="shared" si="0"/>
        <v>0</v>
      </c>
    </row>
    <row r="46" spans="1:8" s="21" customFormat="1">
      <c r="A46" s="265">
        <v>8.1</v>
      </c>
      <c r="B46" s="330" t="s">
        <v>356</v>
      </c>
      <c r="C46" s="46"/>
      <c r="D46" s="46"/>
      <c r="E46" s="267">
        <f t="shared" si="1"/>
        <v>0</v>
      </c>
      <c r="F46" s="46"/>
      <c r="G46" s="46"/>
      <c r="H46" s="47">
        <f t="shared" si="0"/>
        <v>0</v>
      </c>
    </row>
    <row r="47" spans="1:8" s="21" customFormat="1">
      <c r="A47" s="265">
        <v>8.1999999999999993</v>
      </c>
      <c r="B47" s="330" t="s">
        <v>357</v>
      </c>
      <c r="C47" s="46"/>
      <c r="D47" s="46"/>
      <c r="E47" s="267">
        <f t="shared" si="1"/>
        <v>0</v>
      </c>
      <c r="F47" s="46"/>
      <c r="G47" s="46"/>
      <c r="H47" s="47">
        <f t="shared" si="0"/>
        <v>0</v>
      </c>
    </row>
    <row r="48" spans="1:8" s="21" customFormat="1">
      <c r="A48" s="265">
        <v>8.3000000000000007</v>
      </c>
      <c r="B48" s="330" t="s">
        <v>358</v>
      </c>
      <c r="C48" s="46"/>
      <c r="D48" s="46"/>
      <c r="E48" s="267">
        <f t="shared" si="1"/>
        <v>0</v>
      </c>
      <c r="F48" s="46"/>
      <c r="G48" s="46"/>
      <c r="H48" s="47">
        <f t="shared" si="0"/>
        <v>0</v>
      </c>
    </row>
    <row r="49" spans="1:8" s="21" customFormat="1">
      <c r="A49" s="265">
        <v>8.4</v>
      </c>
      <c r="B49" s="330" t="s">
        <v>359</v>
      </c>
      <c r="C49" s="46"/>
      <c r="D49" s="46"/>
      <c r="E49" s="267">
        <f t="shared" si="1"/>
        <v>0</v>
      </c>
      <c r="F49" s="46"/>
      <c r="G49" s="46"/>
      <c r="H49" s="47">
        <f t="shared" si="0"/>
        <v>0</v>
      </c>
    </row>
    <row r="50" spans="1:8" s="21" customFormat="1">
      <c r="A50" s="265">
        <v>8.5</v>
      </c>
      <c r="B50" s="330" t="s">
        <v>360</v>
      </c>
      <c r="C50" s="46"/>
      <c r="D50" s="46"/>
      <c r="E50" s="267">
        <f t="shared" si="1"/>
        <v>0</v>
      </c>
      <c r="F50" s="46"/>
      <c r="G50" s="46"/>
      <c r="H50" s="47">
        <f t="shared" si="0"/>
        <v>0</v>
      </c>
    </row>
    <row r="51" spans="1:8" s="21" customFormat="1">
      <c r="A51" s="265">
        <v>8.6</v>
      </c>
      <c r="B51" s="330" t="s">
        <v>361</v>
      </c>
      <c r="C51" s="46"/>
      <c r="D51" s="46"/>
      <c r="E51" s="267">
        <f t="shared" si="1"/>
        <v>0</v>
      </c>
      <c r="F51" s="46"/>
      <c r="G51" s="46"/>
      <c r="H51" s="47">
        <f t="shared" si="0"/>
        <v>0</v>
      </c>
    </row>
    <row r="52" spans="1:8" s="21" customFormat="1">
      <c r="A52" s="265">
        <v>8.6999999999999993</v>
      </c>
      <c r="B52" s="330" t="s">
        <v>362</v>
      </c>
      <c r="C52" s="46"/>
      <c r="D52" s="46"/>
      <c r="E52" s="267">
        <f t="shared" si="1"/>
        <v>0</v>
      </c>
      <c r="F52" s="46"/>
      <c r="G52" s="46"/>
      <c r="H52" s="47">
        <f t="shared" si="0"/>
        <v>0</v>
      </c>
    </row>
    <row r="53" spans="1:8" s="21" customFormat="1" ht="15" thickBot="1">
      <c r="A53" s="271">
        <v>9</v>
      </c>
      <c r="B53" s="272" t="s">
        <v>352</v>
      </c>
      <c r="C53" s="273"/>
      <c r="D53" s="273"/>
      <c r="E53" s="274">
        <f t="shared" si="1"/>
        <v>0</v>
      </c>
      <c r="F53" s="273"/>
      <c r="G53" s="273"/>
      <c r="H53" s="5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D14" sqref="D14"/>
    </sheetView>
  </sheetViews>
  <sheetFormatPr defaultColWidth="9.140625" defaultRowHeight="12.75"/>
  <cols>
    <col min="1" max="1" width="9.5703125" style="5" bestFit="1" customWidth="1"/>
    <col min="2" max="2" width="93.5703125" style="5" customWidth="1"/>
    <col min="3" max="4" width="12.7109375" style="5" customWidth="1"/>
    <col min="5" max="11" width="9.7109375" style="60" customWidth="1"/>
    <col min="12" max="16384" width="9.140625" style="60"/>
  </cols>
  <sheetData>
    <row r="1" spans="1:8">
      <c r="A1" s="3" t="s">
        <v>35</v>
      </c>
      <c r="B1" s="4" t="s">
        <v>432</v>
      </c>
      <c r="C1" s="4"/>
    </row>
    <row r="2" spans="1:8">
      <c r="A2" s="3" t="s">
        <v>36</v>
      </c>
      <c r="B2" s="395" t="s">
        <v>431</v>
      </c>
      <c r="C2" s="7"/>
      <c r="D2" s="8"/>
      <c r="E2" s="93"/>
      <c r="F2" s="93"/>
      <c r="G2" s="93"/>
      <c r="H2" s="93"/>
    </row>
    <row r="3" spans="1:8">
      <c r="A3" s="3"/>
      <c r="B3" s="4"/>
      <c r="C3" s="7"/>
      <c r="D3" s="8"/>
      <c r="E3" s="93"/>
      <c r="F3" s="93"/>
      <c r="G3" s="93"/>
      <c r="H3" s="93"/>
    </row>
    <row r="4" spans="1:8" ht="15" customHeight="1" thickBot="1">
      <c r="A4" s="8" t="s">
        <v>219</v>
      </c>
      <c r="B4" s="195" t="s">
        <v>325</v>
      </c>
      <c r="D4" s="94" t="s">
        <v>78</v>
      </c>
    </row>
    <row r="5" spans="1:8" ht="15" customHeight="1">
      <c r="A5" s="313" t="s">
        <v>9</v>
      </c>
      <c r="B5" s="314"/>
      <c r="C5" s="315" t="s">
        <v>5</v>
      </c>
      <c r="D5" s="316" t="s">
        <v>6</v>
      </c>
    </row>
    <row r="6" spans="1:8" ht="15" customHeight="1">
      <c r="A6" s="95">
        <v>1</v>
      </c>
      <c r="B6" s="96" t="s">
        <v>329</v>
      </c>
      <c r="C6" s="97">
        <f>C7+C9+C10+C11</f>
        <v>555485985.96399999</v>
      </c>
      <c r="D6" s="98">
        <f>D7+D9+D10+D11</f>
        <v>652066775.27510989</v>
      </c>
    </row>
    <row r="7" spans="1:8" ht="15" customHeight="1">
      <c r="A7" s="95">
        <v>1.1000000000000001</v>
      </c>
      <c r="B7" s="96" t="s">
        <v>218</v>
      </c>
      <c r="C7" s="99">
        <v>471583946</v>
      </c>
      <c r="D7" s="100">
        <v>550883419.0289079</v>
      </c>
    </row>
    <row r="8" spans="1:8">
      <c r="A8" s="95" t="s">
        <v>17</v>
      </c>
      <c r="B8" s="96" t="s">
        <v>217</v>
      </c>
      <c r="C8" s="99">
        <v>2154023.1</v>
      </c>
      <c r="D8" s="100">
        <v>2545018.48</v>
      </c>
    </row>
    <row r="9" spans="1:8" ht="15" customHeight="1">
      <c r="A9" s="95">
        <v>1.2</v>
      </c>
      <c r="B9" s="291" t="s">
        <v>216</v>
      </c>
      <c r="C9" s="99">
        <v>5724924.9640000006</v>
      </c>
      <c r="D9" s="100">
        <v>7228164.7220000001</v>
      </c>
    </row>
    <row r="10" spans="1:8" ht="15" customHeight="1">
      <c r="A10" s="95">
        <v>1.3</v>
      </c>
      <c r="B10" s="101" t="s">
        <v>133</v>
      </c>
      <c r="C10" s="102">
        <v>78032683</v>
      </c>
      <c r="D10" s="100">
        <v>93310870.424201995</v>
      </c>
    </row>
    <row r="11" spans="1:8" ht="15" customHeight="1">
      <c r="A11" s="95">
        <v>1.4</v>
      </c>
      <c r="B11" s="103" t="s">
        <v>33</v>
      </c>
      <c r="C11" s="102">
        <v>144432</v>
      </c>
      <c r="D11" s="100">
        <v>644321.1</v>
      </c>
    </row>
    <row r="12" spans="1:8" ht="15" customHeight="1">
      <c r="A12" s="95">
        <v>2</v>
      </c>
      <c r="B12" s="96" t="s">
        <v>326</v>
      </c>
      <c r="C12" s="99">
        <v>835036.41000000015</v>
      </c>
      <c r="D12" s="100">
        <v>8645054</v>
      </c>
    </row>
    <row r="13" spans="1:8" ht="15" customHeight="1">
      <c r="A13" s="95">
        <v>3</v>
      </c>
      <c r="B13" s="96" t="s">
        <v>327</v>
      </c>
      <c r="C13" s="102">
        <v>164840003.31428573</v>
      </c>
      <c r="D13" s="100">
        <v>164256164.17142856</v>
      </c>
    </row>
    <row r="14" spans="1:8" ht="15" customHeight="1" thickBot="1">
      <c r="A14" s="104">
        <v>4</v>
      </c>
      <c r="B14" s="105" t="s">
        <v>328</v>
      </c>
      <c r="C14" s="106">
        <f>C6+C12+C13</f>
        <v>721161025.68828571</v>
      </c>
      <c r="D14" s="107">
        <f>D6+D12+D13</f>
        <v>824967993.44653845</v>
      </c>
    </row>
    <row r="15" spans="1:8" ht="15" customHeight="1">
      <c r="A15" s="108"/>
      <c r="B15" s="109"/>
      <c r="C15" s="109"/>
      <c r="D15" s="109"/>
    </row>
    <row r="16" spans="1:8">
      <c r="B16" s="110"/>
    </row>
    <row r="17" spans="1:4">
      <c r="B17" s="111"/>
    </row>
    <row r="18" spans="1:4">
      <c r="B18" s="111"/>
    </row>
    <row r="19" spans="1:4" ht="11.25">
      <c r="A19" s="60"/>
      <c r="B19" s="60"/>
      <c r="C19" s="60"/>
      <c r="D19" s="60"/>
    </row>
    <row r="20" spans="1:4" ht="11.25">
      <c r="A20" s="60"/>
      <c r="B20" s="60"/>
      <c r="C20" s="60"/>
      <c r="D20" s="60"/>
    </row>
    <row r="21" spans="1:4" ht="11.25">
      <c r="A21" s="60"/>
      <c r="B21" s="60"/>
      <c r="C21" s="60"/>
      <c r="D21" s="60"/>
    </row>
    <row r="22" spans="1:4" ht="11.25">
      <c r="A22" s="60"/>
      <c r="B22" s="60"/>
      <c r="C22" s="60"/>
      <c r="D22" s="60"/>
    </row>
    <row r="23" spans="1:4" ht="11.25">
      <c r="A23" s="60"/>
      <c r="B23" s="60"/>
      <c r="C23" s="60"/>
      <c r="D23" s="60"/>
    </row>
    <row r="24" spans="1:4" ht="11.25">
      <c r="A24" s="60"/>
      <c r="B24" s="60"/>
      <c r="C24" s="60"/>
      <c r="D24" s="60"/>
    </row>
    <row r="25" spans="1:4" ht="11.25">
      <c r="A25" s="60"/>
      <c r="B25" s="60"/>
      <c r="C25" s="60"/>
      <c r="D25" s="60"/>
    </row>
    <row r="26" spans="1:4" ht="11.25">
      <c r="A26" s="60"/>
      <c r="B26" s="60"/>
      <c r="C26" s="60"/>
      <c r="D26" s="60"/>
    </row>
    <row r="27" spans="1:4" ht="11.25">
      <c r="A27" s="60"/>
      <c r="B27" s="60"/>
      <c r="C27" s="60"/>
      <c r="D27" s="60"/>
    </row>
    <row r="28" spans="1:4" ht="11.25">
      <c r="A28" s="60"/>
      <c r="B28" s="60"/>
      <c r="C28" s="60"/>
      <c r="D28" s="60"/>
    </row>
    <row r="29" spans="1:4" ht="11.25">
      <c r="A29" s="60"/>
      <c r="B29" s="60"/>
      <c r="C29" s="60"/>
      <c r="D29" s="60"/>
    </row>
    <row r="30" spans="1:4" ht="11.25">
      <c r="A30" s="60"/>
      <c r="B30" s="60"/>
      <c r="C30" s="60"/>
      <c r="D30" s="60"/>
    </row>
    <row r="31" spans="1:4" ht="11.25">
      <c r="A31" s="60"/>
      <c r="B31" s="60"/>
      <c r="C31" s="60"/>
      <c r="D31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C30"/>
  <sheetViews>
    <sheetView tabSelected="1" zoomScaleNormal="100" workbookViewId="0">
      <pane xSplit="1" ySplit="4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B32" sqref="B32"/>
    </sheetView>
  </sheetViews>
  <sheetFormatPr defaultColWidth="9.140625" defaultRowHeight="14.25"/>
  <cols>
    <col min="1" max="1" width="9.5703125" style="5" bestFit="1" customWidth="1"/>
    <col min="2" max="2" width="90.42578125" style="5" bestFit="1" customWidth="1"/>
    <col min="3" max="3" width="9.140625" style="5"/>
    <col min="4" max="16384" width="9.140625" style="6"/>
  </cols>
  <sheetData>
    <row r="1" spans="1:3">
      <c r="A1" s="3" t="s">
        <v>35</v>
      </c>
      <c r="B1" s="4" t="s">
        <v>432</v>
      </c>
    </row>
    <row r="2" spans="1:3">
      <c r="A2" s="3" t="s">
        <v>36</v>
      </c>
      <c r="B2" s="395" t="s">
        <v>431</v>
      </c>
    </row>
    <row r="4" spans="1:3" ht="16.5" customHeight="1" thickBot="1">
      <c r="A4" s="112" t="s">
        <v>85</v>
      </c>
      <c r="B4" s="113" t="s">
        <v>291</v>
      </c>
      <c r="C4" s="114"/>
    </row>
    <row r="5" spans="1:3">
      <c r="A5" s="115"/>
      <c r="B5" s="421" t="s">
        <v>86</v>
      </c>
      <c r="C5" s="422"/>
    </row>
    <row r="6" spans="1:3">
      <c r="A6" s="116">
        <v>1</v>
      </c>
      <c r="B6" s="117" t="s">
        <v>406</v>
      </c>
      <c r="C6" s="118"/>
    </row>
    <row r="7" spans="1:3">
      <c r="A7" s="116">
        <v>2</v>
      </c>
      <c r="B7" s="117" t="s">
        <v>407</v>
      </c>
      <c r="C7" s="118"/>
    </row>
    <row r="8" spans="1:3">
      <c r="A8" s="116">
        <v>3</v>
      </c>
      <c r="B8" s="117" t="s">
        <v>408</v>
      </c>
      <c r="C8" s="118"/>
    </row>
    <row r="9" spans="1:3">
      <c r="A9" s="116">
        <v>4</v>
      </c>
      <c r="B9" s="117" t="s">
        <v>409</v>
      </c>
      <c r="C9" s="118"/>
    </row>
    <row r="10" spans="1:3">
      <c r="A10" s="116">
        <v>5</v>
      </c>
      <c r="B10" s="117" t="s">
        <v>410</v>
      </c>
      <c r="C10" s="118"/>
    </row>
    <row r="11" spans="1:3">
      <c r="A11" s="116"/>
      <c r="B11" s="423"/>
      <c r="C11" s="424"/>
    </row>
    <row r="12" spans="1:3">
      <c r="A12" s="116"/>
      <c r="B12" s="425" t="s">
        <v>87</v>
      </c>
      <c r="C12" s="426"/>
    </row>
    <row r="13" spans="1:3">
      <c r="A13" s="116">
        <v>1</v>
      </c>
      <c r="B13" s="117" t="s">
        <v>411</v>
      </c>
      <c r="C13" s="119"/>
    </row>
    <row r="14" spans="1:3">
      <c r="A14" s="116">
        <v>2</v>
      </c>
      <c r="B14" s="117" t="s">
        <v>412</v>
      </c>
      <c r="C14" s="119"/>
    </row>
    <row r="15" spans="1:3">
      <c r="A15" s="116">
        <v>3</v>
      </c>
      <c r="B15" s="117" t="s">
        <v>413</v>
      </c>
      <c r="C15" s="119"/>
    </row>
    <row r="16" spans="1:3" ht="15.75" customHeight="1">
      <c r="A16" s="116"/>
      <c r="B16" s="117"/>
      <c r="C16" s="120"/>
    </row>
    <row r="17" spans="1:3" ht="30" customHeight="1">
      <c r="A17" s="116"/>
      <c r="B17" s="425" t="s">
        <v>88</v>
      </c>
      <c r="C17" s="426"/>
    </row>
    <row r="18" spans="1:3" ht="15">
      <c r="A18" s="116">
        <v>1</v>
      </c>
      <c r="B18" s="385" t="s">
        <v>414</v>
      </c>
      <c r="C18" s="386">
        <v>0.60199999999999998</v>
      </c>
    </row>
    <row r="19" spans="1:3" ht="15.75" customHeight="1">
      <c r="A19" s="116">
        <v>2</v>
      </c>
      <c r="B19" s="385" t="s">
        <v>415</v>
      </c>
      <c r="C19" s="386">
        <v>9.9000000000000005E-2</v>
      </c>
    </row>
    <row r="20" spans="1:3" ht="15">
      <c r="A20" s="116">
        <v>3</v>
      </c>
      <c r="B20" s="385" t="s">
        <v>416</v>
      </c>
      <c r="C20" s="386">
        <v>9.9000000000000005E-2</v>
      </c>
    </row>
    <row r="21" spans="1:3" ht="15.75" customHeight="1">
      <c r="A21" s="116">
        <v>4</v>
      </c>
      <c r="B21" s="385" t="s">
        <v>417</v>
      </c>
      <c r="C21" s="386">
        <v>9.3399999999999997E-2</v>
      </c>
    </row>
    <row r="22" spans="1:3" ht="15">
      <c r="A22" s="116">
        <v>5</v>
      </c>
      <c r="B22" s="385" t="s">
        <v>418</v>
      </c>
      <c r="C22" s="386">
        <v>8.7900000000000006E-2</v>
      </c>
    </row>
    <row r="23" spans="1:3" ht="15.75" customHeight="1">
      <c r="A23" s="116">
        <v>6</v>
      </c>
      <c r="B23" s="385" t="s">
        <v>419</v>
      </c>
      <c r="C23" s="386">
        <v>1.8700000000000001E-2</v>
      </c>
    </row>
    <row r="24" spans="1:3" ht="29.25" customHeight="1">
      <c r="A24" s="116"/>
      <c r="B24" s="425" t="s">
        <v>89</v>
      </c>
      <c r="C24" s="426"/>
    </row>
    <row r="25" spans="1:3" ht="15">
      <c r="A25" s="116">
        <v>1</v>
      </c>
      <c r="B25" s="385" t="s">
        <v>420</v>
      </c>
      <c r="C25" s="386">
        <v>8.3599999999999994E-2</v>
      </c>
    </row>
    <row r="26" spans="1:3" ht="15">
      <c r="A26" s="116">
        <v>2</v>
      </c>
      <c r="B26" s="387" t="s">
        <v>421</v>
      </c>
      <c r="C26" s="386">
        <v>8.3599999999999994E-2</v>
      </c>
    </row>
    <row r="27" spans="1:3" ht="15">
      <c r="A27" s="116">
        <v>3</v>
      </c>
      <c r="B27" s="387" t="s">
        <v>422</v>
      </c>
      <c r="C27" s="386">
        <v>8.3599999999999994E-2</v>
      </c>
    </row>
    <row r="28" spans="1:3" ht="15">
      <c r="A28" s="116">
        <v>4</v>
      </c>
      <c r="B28" s="387" t="s">
        <v>423</v>
      </c>
      <c r="C28" s="386">
        <v>8.3599999999999994E-2</v>
      </c>
    </row>
    <row r="29" spans="1:3" ht="15">
      <c r="A29" s="116">
        <v>5</v>
      </c>
      <c r="B29" s="387" t="s">
        <v>424</v>
      </c>
      <c r="C29" s="388">
        <v>8.2400000000000001E-2</v>
      </c>
    </row>
    <row r="30" spans="1:3" ht="15">
      <c r="A30" s="116">
        <v>6</v>
      </c>
      <c r="B30" s="385" t="s">
        <v>425</v>
      </c>
      <c r="C30" s="386">
        <v>7.9299999999999995E-2</v>
      </c>
    </row>
  </sheetData>
  <mergeCells count="5">
    <mergeCell ref="B5:C5"/>
    <mergeCell ref="B11:C11"/>
    <mergeCell ref="B12:C12"/>
    <mergeCell ref="B24:C24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zoomScale="90" zoomScaleNormal="90" workbookViewId="0">
      <pane xSplit="1" ySplit="5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G21" sqref="G21"/>
    </sheetView>
  </sheetViews>
  <sheetFormatPr defaultColWidth="9.140625" defaultRowHeight="14.25"/>
  <cols>
    <col min="1" max="1" width="9.5703125" style="5" bestFit="1" customWidth="1"/>
    <col min="2" max="2" width="47.5703125" style="5" customWidth="1"/>
    <col min="3" max="3" width="28" style="5" customWidth="1"/>
    <col min="4" max="4" width="22.42578125" style="5" customWidth="1"/>
    <col min="5" max="5" width="22.28515625" style="5" customWidth="1"/>
    <col min="6" max="6" width="25.42578125" style="5" customWidth="1"/>
    <col min="7" max="7" width="21.28515625" style="6" customWidth="1"/>
    <col min="8" max="8" width="12" style="6" bestFit="1" customWidth="1"/>
    <col min="9" max="9" width="12.5703125" style="6" bestFit="1" customWidth="1"/>
    <col min="10" max="16384" width="9.140625" style="6"/>
  </cols>
  <sheetData>
    <row r="1" spans="1:9">
      <c r="A1" s="367" t="s">
        <v>35</v>
      </c>
      <c r="B1" s="4" t="s">
        <v>432</v>
      </c>
      <c r="C1" s="134"/>
      <c r="D1" s="134"/>
      <c r="E1" s="134"/>
      <c r="F1" s="134"/>
      <c r="G1" s="21"/>
      <c r="H1" s="21"/>
    </row>
    <row r="2" spans="1:9" s="121" customFormat="1" ht="15.75" customHeight="1">
      <c r="A2" s="367" t="s">
        <v>36</v>
      </c>
      <c r="B2" s="395" t="s">
        <v>431</v>
      </c>
    </row>
    <row r="3" spans="1:9" s="121" customFormat="1" ht="15.75" customHeight="1">
      <c r="A3" s="367"/>
    </row>
    <row r="4" spans="1:9" s="121" customFormat="1" ht="15.75" customHeight="1" thickBot="1">
      <c r="A4" s="368" t="s">
        <v>224</v>
      </c>
      <c r="B4" s="431" t="s">
        <v>376</v>
      </c>
      <c r="C4" s="432"/>
      <c r="D4" s="432"/>
      <c r="E4" s="432"/>
      <c r="F4" s="432"/>
      <c r="G4" s="122" t="s">
        <v>78</v>
      </c>
    </row>
    <row r="5" spans="1:9" s="125" customFormat="1" ht="17.45" customHeight="1">
      <c r="A5" s="292"/>
      <c r="B5" s="293"/>
      <c r="C5" s="123" t="s">
        <v>0</v>
      </c>
      <c r="D5" s="123" t="s">
        <v>1</v>
      </c>
      <c r="E5" s="123" t="s">
        <v>2</v>
      </c>
      <c r="F5" s="123" t="s">
        <v>3</v>
      </c>
      <c r="G5" s="124" t="s">
        <v>18</v>
      </c>
    </row>
    <row r="6" spans="1:9" s="21" customFormat="1" ht="14.45" customHeight="1">
      <c r="A6" s="369"/>
      <c r="B6" s="427" t="s">
        <v>383</v>
      </c>
      <c r="C6" s="427" t="s">
        <v>99</v>
      </c>
      <c r="D6" s="429" t="s">
        <v>223</v>
      </c>
      <c r="E6" s="429"/>
      <c r="F6" s="429"/>
      <c r="G6" s="430" t="s">
        <v>385</v>
      </c>
      <c r="I6" s="6"/>
    </row>
    <row r="7" spans="1:9" s="21" customFormat="1" ht="99.6" customHeight="1">
      <c r="A7" s="369"/>
      <c r="B7" s="428"/>
      <c r="C7" s="427"/>
      <c r="D7" s="370" t="s">
        <v>222</v>
      </c>
      <c r="E7" s="370" t="s">
        <v>384</v>
      </c>
      <c r="F7" s="370" t="s">
        <v>221</v>
      </c>
      <c r="G7" s="430"/>
      <c r="I7" s="6"/>
    </row>
    <row r="8" spans="1:9" ht="15">
      <c r="A8" s="371">
        <v>1</v>
      </c>
      <c r="B8" s="284" t="s">
        <v>40</v>
      </c>
      <c r="C8" s="372">
        <v>8548061</v>
      </c>
      <c r="D8" s="372"/>
      <c r="E8" s="372">
        <v>8548061</v>
      </c>
      <c r="F8" s="372"/>
      <c r="G8" s="389">
        <f t="shared" ref="G8:G20" si="0">E8+F8</f>
        <v>8548061</v>
      </c>
      <c r="H8" s="21"/>
    </row>
    <row r="9" spans="1:9" ht="15">
      <c r="A9" s="371">
        <v>2</v>
      </c>
      <c r="B9" s="284" t="s">
        <v>41</v>
      </c>
      <c r="C9" s="372">
        <v>27411664.379999999</v>
      </c>
      <c r="D9" s="372"/>
      <c r="E9" s="372">
        <v>27411664.379999999</v>
      </c>
      <c r="F9" s="372"/>
      <c r="G9" s="389">
        <f t="shared" si="0"/>
        <v>27411664.379999999</v>
      </c>
      <c r="H9" s="21"/>
    </row>
    <row r="10" spans="1:9" ht="15">
      <c r="A10" s="371">
        <v>3</v>
      </c>
      <c r="B10" s="284" t="s">
        <v>42</v>
      </c>
      <c r="C10" s="372">
        <v>86234820.099999994</v>
      </c>
      <c r="D10" s="372"/>
      <c r="E10" s="372">
        <v>86234820.099999994</v>
      </c>
      <c r="F10" s="372"/>
      <c r="G10" s="389">
        <f t="shared" si="0"/>
        <v>86234820.099999994</v>
      </c>
      <c r="H10" s="21"/>
    </row>
    <row r="11" spans="1:9" ht="15">
      <c r="A11" s="371">
        <v>4</v>
      </c>
      <c r="B11" s="284" t="s">
        <v>43</v>
      </c>
      <c r="C11" s="372"/>
      <c r="D11" s="372"/>
      <c r="E11" s="372">
        <v>0</v>
      </c>
      <c r="F11" s="372"/>
      <c r="G11" s="389">
        <f t="shared" si="0"/>
        <v>0</v>
      </c>
      <c r="H11" s="21"/>
    </row>
    <row r="12" spans="1:9" ht="15">
      <c r="A12" s="371">
        <v>5</v>
      </c>
      <c r="B12" s="284" t="s">
        <v>44</v>
      </c>
      <c r="C12" s="372"/>
      <c r="D12" s="372"/>
      <c r="E12" s="372">
        <v>0</v>
      </c>
      <c r="F12" s="372"/>
      <c r="G12" s="389">
        <f t="shared" si="0"/>
        <v>0</v>
      </c>
      <c r="H12" s="21"/>
    </row>
    <row r="13" spans="1:9" ht="15">
      <c r="A13" s="371">
        <v>6.1</v>
      </c>
      <c r="B13" s="373" t="s">
        <v>45</v>
      </c>
      <c r="C13" s="374">
        <v>474922218.93610001</v>
      </c>
      <c r="D13" s="372"/>
      <c r="E13" s="372">
        <v>474922218.93610001</v>
      </c>
      <c r="F13" s="372">
        <v>101609742.1461</v>
      </c>
      <c r="G13" s="389">
        <f t="shared" si="0"/>
        <v>576531961.08220005</v>
      </c>
      <c r="H13" s="21"/>
    </row>
    <row r="14" spans="1:9" ht="15">
      <c r="A14" s="371">
        <v>6.2</v>
      </c>
      <c r="B14" s="375" t="s">
        <v>46</v>
      </c>
      <c r="C14" s="374">
        <v>-12251608.785599999</v>
      </c>
      <c r="D14" s="372"/>
      <c r="E14" s="372">
        <v>-12251608.785599999</v>
      </c>
      <c r="F14" s="372">
        <v>-3833953.5715999999</v>
      </c>
      <c r="G14" s="389">
        <f t="shared" si="0"/>
        <v>-16085562.357199999</v>
      </c>
      <c r="H14" s="21"/>
    </row>
    <row r="15" spans="1:9" ht="15">
      <c r="A15" s="371">
        <v>6</v>
      </c>
      <c r="B15" s="284" t="s">
        <v>47</v>
      </c>
      <c r="C15" s="372">
        <f>C13+C14</f>
        <v>462670610.1505</v>
      </c>
      <c r="D15" s="372"/>
      <c r="E15" s="372">
        <f>E13+E14</f>
        <v>462670610.1505</v>
      </c>
      <c r="F15" s="372">
        <f>F13+F14</f>
        <v>97775788.574499995</v>
      </c>
      <c r="G15" s="389">
        <f t="shared" si="0"/>
        <v>560446398.72500002</v>
      </c>
      <c r="H15" s="21"/>
    </row>
    <row r="16" spans="1:9" ht="15">
      <c r="A16" s="371">
        <v>7</v>
      </c>
      <c r="B16" s="284" t="s">
        <v>48</v>
      </c>
      <c r="C16" s="372">
        <v>12705447</v>
      </c>
      <c r="D16" s="372"/>
      <c r="E16" s="372">
        <v>12705447</v>
      </c>
      <c r="F16" s="372">
        <v>3233710</v>
      </c>
      <c r="G16" s="389">
        <f t="shared" si="0"/>
        <v>15939157</v>
      </c>
      <c r="H16" s="21"/>
    </row>
    <row r="17" spans="1:9" ht="15">
      <c r="A17" s="371">
        <v>8</v>
      </c>
      <c r="B17" s="284" t="s">
        <v>220</v>
      </c>
      <c r="C17" s="372">
        <v>311281</v>
      </c>
      <c r="D17" s="372"/>
      <c r="E17" s="372">
        <v>311281</v>
      </c>
      <c r="F17" s="372"/>
      <c r="G17" s="389">
        <f t="shared" si="0"/>
        <v>311281</v>
      </c>
      <c r="H17" s="376"/>
      <c r="I17" s="128"/>
    </row>
    <row r="18" spans="1:9" ht="15">
      <c r="A18" s="371">
        <v>9</v>
      </c>
      <c r="B18" s="284" t="s">
        <v>49</v>
      </c>
      <c r="C18" s="372">
        <v>0</v>
      </c>
      <c r="D18" s="372"/>
      <c r="E18" s="372">
        <v>0</v>
      </c>
      <c r="F18" s="372"/>
      <c r="G18" s="389">
        <f t="shared" si="0"/>
        <v>0</v>
      </c>
      <c r="H18" s="21"/>
      <c r="I18" s="128"/>
    </row>
    <row r="19" spans="1:9" ht="15">
      <c r="A19" s="371">
        <v>10</v>
      </c>
      <c r="B19" s="284" t="s">
        <v>50</v>
      </c>
      <c r="C19" s="372">
        <v>11161838</v>
      </c>
      <c r="D19" s="372">
        <v>3980678.4</v>
      </c>
      <c r="E19" s="372">
        <v>7181159.5999999996</v>
      </c>
      <c r="F19" s="372"/>
      <c r="G19" s="389">
        <f t="shared" si="0"/>
        <v>7181159.5999999996</v>
      </c>
      <c r="H19" s="21"/>
      <c r="I19" s="128"/>
    </row>
    <row r="20" spans="1:9" ht="15">
      <c r="A20" s="371">
        <v>11</v>
      </c>
      <c r="B20" s="284" t="s">
        <v>51</v>
      </c>
      <c r="C20" s="372">
        <v>17098887.210000001</v>
      </c>
      <c r="D20" s="372"/>
      <c r="E20" s="372">
        <v>17098887.210000001</v>
      </c>
      <c r="F20" s="372">
        <v>1147483</v>
      </c>
      <c r="G20" s="389">
        <f t="shared" si="0"/>
        <v>18246370.210000001</v>
      </c>
      <c r="H20" s="21"/>
    </row>
    <row r="21" spans="1:9" ht="26.25" thickBot="1">
      <c r="A21" s="216"/>
      <c r="B21" s="377" t="s">
        <v>386</v>
      </c>
      <c r="C21" s="294">
        <f>SUM(C8:C12, C15:C20)</f>
        <v>626142608.8405</v>
      </c>
      <c r="D21" s="294">
        <f>SUM(D8:D12, D15:D20)</f>
        <v>3980678.4</v>
      </c>
      <c r="E21" s="294">
        <f>SUM(E8:E12, E15:E20)</f>
        <v>622161930.44050002</v>
      </c>
      <c r="F21" s="294">
        <f>SUM(F8:F12, F15:F20)</f>
        <v>102156981.57449999</v>
      </c>
      <c r="G21" s="294">
        <f>SUM(G8:G12, G15:G20)</f>
        <v>724318912.0150001</v>
      </c>
    </row>
    <row r="22" spans="1:9">
      <c r="A22" s="6"/>
      <c r="B22" s="6"/>
      <c r="C22" s="6"/>
      <c r="D22" s="6"/>
      <c r="E22" s="6"/>
      <c r="F22" s="6"/>
    </row>
    <row r="23" spans="1:9">
      <c r="A23" s="6"/>
      <c r="B23" s="6"/>
      <c r="C23" s="6"/>
      <c r="D23" s="6"/>
      <c r="E23" s="6"/>
      <c r="F23" s="6"/>
    </row>
    <row r="25" spans="1:9" s="5" customFormat="1">
      <c r="B25" s="129"/>
      <c r="G25" s="6"/>
      <c r="H25" s="6"/>
      <c r="I25" s="6"/>
    </row>
    <row r="26" spans="1:9" s="5" customFormat="1">
      <c r="B26" s="129"/>
      <c r="G26" s="6"/>
      <c r="H26" s="6"/>
      <c r="I26" s="6"/>
    </row>
    <row r="27" spans="1:9" s="5" customFormat="1">
      <c r="B27" s="129"/>
      <c r="G27" s="6"/>
      <c r="H27" s="6"/>
      <c r="I27" s="6"/>
    </row>
    <row r="28" spans="1:9" s="5" customFormat="1">
      <c r="B28" s="129"/>
      <c r="G28" s="6"/>
      <c r="H28" s="6"/>
      <c r="I28" s="6"/>
    </row>
    <row r="29" spans="1:9" s="5" customFormat="1">
      <c r="B29" s="129"/>
      <c r="G29" s="6"/>
      <c r="H29" s="6"/>
      <c r="I29" s="6"/>
    </row>
    <row r="30" spans="1:9" s="5" customFormat="1">
      <c r="B30" s="129"/>
      <c r="G30" s="6"/>
      <c r="H30" s="6"/>
      <c r="I30" s="6"/>
    </row>
    <row r="31" spans="1:9" s="5" customFormat="1">
      <c r="B31" s="129"/>
      <c r="G31" s="6"/>
      <c r="H31" s="6"/>
      <c r="I31" s="6"/>
    </row>
    <row r="32" spans="1:9" s="5" customFormat="1">
      <c r="B32" s="129"/>
      <c r="G32" s="6"/>
      <c r="H32" s="6"/>
      <c r="I32" s="6"/>
    </row>
    <row r="33" spans="2:9" s="5" customFormat="1">
      <c r="B33" s="129"/>
      <c r="G33" s="6"/>
      <c r="H33" s="6"/>
      <c r="I33" s="6"/>
    </row>
    <row r="34" spans="2:9" s="5" customFormat="1">
      <c r="B34" s="129"/>
      <c r="G34" s="6"/>
      <c r="H34" s="6"/>
      <c r="I34" s="6"/>
    </row>
    <row r="35" spans="2:9" s="5" customFormat="1">
      <c r="B35" s="129"/>
      <c r="G35" s="6"/>
      <c r="H35" s="6"/>
      <c r="I35" s="6"/>
    </row>
    <row r="36" spans="2:9" s="5" customFormat="1">
      <c r="B36" s="129"/>
      <c r="G36" s="6"/>
      <c r="H36" s="6"/>
      <c r="I36" s="6"/>
    </row>
    <row r="37" spans="2:9" s="5" customFormat="1">
      <c r="B37" s="129"/>
      <c r="G37" s="6"/>
      <c r="H37" s="6"/>
      <c r="I37" s="6"/>
    </row>
  </sheetData>
  <mergeCells count="5">
    <mergeCell ref="B6:B7"/>
    <mergeCell ref="C6:C7"/>
    <mergeCell ref="D6:F6"/>
    <mergeCell ref="G6:G7"/>
    <mergeCell ref="B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"/>
    </sheetView>
  </sheetViews>
  <sheetFormatPr defaultColWidth="9.140625" defaultRowHeight="12.75" outlineLevelRow="1"/>
  <cols>
    <col min="1" max="1" width="9.5703125" style="5" bestFit="1" customWidth="1"/>
    <col min="2" max="2" width="114.28515625" style="5" customWidth="1"/>
    <col min="3" max="3" width="18.85546875" style="5" customWidth="1"/>
    <col min="4" max="4" width="25.42578125" style="5" customWidth="1"/>
    <col min="5" max="5" width="24.28515625" style="5" customWidth="1"/>
    <col min="6" max="6" width="24" style="5" customWidth="1"/>
    <col min="7" max="7" width="10" style="5" bestFit="1" customWidth="1"/>
    <col min="8" max="8" width="12" style="5" bestFit="1" customWidth="1"/>
    <col min="9" max="9" width="12.5703125" style="5" bestFit="1" customWidth="1"/>
    <col min="10" max="16384" width="9.140625" style="5"/>
  </cols>
  <sheetData>
    <row r="1" spans="1:6">
      <c r="A1" s="3" t="s">
        <v>35</v>
      </c>
      <c r="B1" s="4" t="s">
        <v>432</v>
      </c>
    </row>
    <row r="2" spans="1:6" s="121" customFormat="1" ht="15.75" customHeight="1">
      <c r="A2" s="3" t="s">
        <v>36</v>
      </c>
      <c r="B2" s="395" t="s">
        <v>431</v>
      </c>
      <c r="C2" s="5"/>
      <c r="D2" s="5"/>
      <c r="E2" s="5"/>
      <c r="F2" s="5"/>
    </row>
    <row r="3" spans="1:6" s="121" customFormat="1" ht="15.75" customHeight="1">
      <c r="C3" s="5"/>
      <c r="D3" s="5"/>
      <c r="E3" s="5"/>
      <c r="F3" s="5"/>
    </row>
    <row r="4" spans="1:6" s="121" customFormat="1" ht="13.5" thickBot="1">
      <c r="A4" s="121" t="s">
        <v>90</v>
      </c>
      <c r="B4" s="378" t="s">
        <v>363</v>
      </c>
      <c r="C4" s="122" t="s">
        <v>78</v>
      </c>
      <c r="D4" s="5"/>
      <c r="E4" s="5"/>
      <c r="F4" s="5"/>
    </row>
    <row r="5" spans="1:6">
      <c r="A5" s="299">
        <v>1</v>
      </c>
      <c r="B5" s="379" t="s">
        <v>385</v>
      </c>
      <c r="C5" s="300">
        <f>'7. LI1 '!G21</f>
        <v>724318912.0150001</v>
      </c>
    </row>
    <row r="6" spans="1:6" s="301" customFormat="1">
      <c r="A6" s="130">
        <v>2.1</v>
      </c>
      <c r="B6" s="296" t="s">
        <v>364</v>
      </c>
      <c r="C6" s="204">
        <v>28624624.82</v>
      </c>
    </row>
    <row r="7" spans="1:6" s="110" customFormat="1" outlineLevel="1">
      <c r="A7" s="95">
        <v>2.2000000000000002</v>
      </c>
      <c r="B7" s="103" t="s">
        <v>365</v>
      </c>
      <c r="C7" s="302">
        <v>7221600</v>
      </c>
    </row>
    <row r="8" spans="1:6" s="110" customFormat="1" ht="25.5">
      <c r="A8" s="95">
        <v>3</v>
      </c>
      <c r="B8" s="297" t="s">
        <v>366</v>
      </c>
      <c r="C8" s="303">
        <f>SUM(C5:C7)</f>
        <v>760165136.83500016</v>
      </c>
    </row>
    <row r="9" spans="1:6" s="301" customFormat="1">
      <c r="A9" s="130">
        <v>4</v>
      </c>
      <c r="B9" s="132" t="s">
        <v>94</v>
      </c>
      <c r="C9" s="204">
        <v>11170600</v>
      </c>
    </row>
    <row r="10" spans="1:6" s="110" customFormat="1" outlineLevel="1">
      <c r="A10" s="95">
        <v>5.0999999999999996</v>
      </c>
      <c r="B10" s="103" t="s">
        <v>367</v>
      </c>
      <c r="C10" s="302">
        <v>-22899699.855999999</v>
      </c>
    </row>
    <row r="11" spans="1:6" s="110" customFormat="1" outlineLevel="1">
      <c r="A11" s="95">
        <v>5.2</v>
      </c>
      <c r="B11" s="103" t="s">
        <v>368</v>
      </c>
      <c r="C11" s="302">
        <v>-7077168</v>
      </c>
    </row>
    <row r="12" spans="1:6" s="110" customFormat="1">
      <c r="A12" s="95">
        <v>6</v>
      </c>
      <c r="B12" s="295" t="s">
        <v>93</v>
      </c>
      <c r="C12" s="302"/>
    </row>
    <row r="13" spans="1:6" s="110" customFormat="1" ht="13.5" thickBot="1">
      <c r="A13" s="104">
        <v>7</v>
      </c>
      <c r="B13" s="298" t="s">
        <v>313</v>
      </c>
      <c r="C13" s="304">
        <f>SUM(C8:C12)</f>
        <v>741358868.97900021</v>
      </c>
    </row>
    <row r="15" spans="1:6">
      <c r="A15" s="322"/>
      <c r="B15" s="322"/>
    </row>
    <row r="16" spans="1:6">
      <c r="A16" s="322"/>
      <c r="B16" s="322"/>
    </row>
    <row r="17" spans="1:5" ht="15">
      <c r="A17" s="317"/>
      <c r="B17" s="318"/>
      <c r="C17" s="322"/>
      <c r="D17" s="322"/>
      <c r="E17" s="322"/>
    </row>
    <row r="18" spans="1:5" ht="15">
      <c r="A18" s="323"/>
      <c r="B18" s="324"/>
      <c r="C18" s="322"/>
      <c r="D18" s="322"/>
      <c r="E18" s="322"/>
    </row>
    <row r="19" spans="1:5">
      <c r="A19" s="325"/>
      <c r="B19" s="319"/>
      <c r="C19" s="322"/>
      <c r="D19" s="322"/>
      <c r="E19" s="322"/>
    </row>
    <row r="20" spans="1:5">
      <c r="A20" s="326"/>
      <c r="B20" s="320"/>
      <c r="C20" s="322"/>
      <c r="D20" s="322"/>
      <c r="E20" s="322"/>
    </row>
    <row r="21" spans="1:5">
      <c r="A21" s="326"/>
      <c r="B21" s="324"/>
      <c r="C21" s="322"/>
      <c r="D21" s="322"/>
      <c r="E21" s="322"/>
    </row>
    <row r="22" spans="1:5">
      <c r="A22" s="325"/>
      <c r="B22" s="321"/>
      <c r="C22" s="322"/>
      <c r="D22" s="322"/>
      <c r="E22" s="322"/>
    </row>
    <row r="23" spans="1:5">
      <c r="A23" s="326"/>
      <c r="B23" s="320"/>
      <c r="C23" s="322"/>
      <c r="D23" s="322"/>
      <c r="E23" s="322"/>
    </row>
    <row r="24" spans="1:5">
      <c r="A24" s="326"/>
      <c r="B24" s="320"/>
      <c r="C24" s="322"/>
      <c r="D24" s="322"/>
      <c r="E24" s="322"/>
    </row>
    <row r="25" spans="1:5">
      <c r="A25" s="326"/>
      <c r="B25" s="327"/>
      <c r="C25" s="322"/>
      <c r="D25" s="322"/>
      <c r="E25" s="322"/>
    </row>
    <row r="26" spans="1:5">
      <c r="A26" s="326"/>
      <c r="B26" s="324"/>
      <c r="C26" s="322"/>
      <c r="D26" s="322"/>
      <c r="E26" s="322"/>
    </row>
    <row r="27" spans="1:5">
      <c r="A27" s="322"/>
      <c r="B27" s="328"/>
      <c r="C27" s="322"/>
      <c r="D27" s="322"/>
      <c r="E27" s="322"/>
    </row>
    <row r="28" spans="1:5">
      <c r="A28" s="322"/>
      <c r="B28" s="328"/>
      <c r="C28" s="322"/>
      <c r="D28" s="322"/>
      <c r="E28" s="322"/>
    </row>
    <row r="29" spans="1:5">
      <c r="A29" s="322"/>
      <c r="B29" s="328"/>
      <c r="C29" s="322"/>
      <c r="D29" s="322"/>
      <c r="E29" s="322"/>
    </row>
    <row r="30" spans="1:5">
      <c r="A30" s="322"/>
      <c r="B30" s="328"/>
      <c r="C30" s="322"/>
      <c r="D30" s="322"/>
      <c r="E30" s="322"/>
    </row>
    <row r="31" spans="1:5">
      <c r="A31" s="322"/>
      <c r="B31" s="328"/>
      <c r="C31" s="322"/>
      <c r="D31" s="322"/>
      <c r="E31" s="322"/>
    </row>
    <row r="32" spans="1:5">
      <c r="A32" s="322"/>
      <c r="B32" s="328"/>
      <c r="C32" s="322"/>
      <c r="D32" s="322"/>
      <c r="E32" s="322"/>
    </row>
    <row r="33" spans="1:5">
      <c r="A33" s="322"/>
      <c r="B33" s="328"/>
      <c r="C33" s="322"/>
      <c r="D33" s="322"/>
      <c r="E33" s="32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G8d9zTePExmwZM1gA/H5heTKg40=</DigestValue>
    </Reference>
    <Reference Type="http://www.w3.org/2000/09/xmldsig#Object" URI="#idOfficeObject">
      <DigestMethod Algorithm="http://www.w3.org/2000/09/xmldsig#sha1"/>
      <DigestValue>TmSdsxaMHKt/LnLuw02NG5P6Q/k=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kh+NnUOdoQR+BITpCexgILVS3n4=</DigestValue>
    </Reference>
  </SignedInfo>
  <SignatureValue>kTANlLQawCwOuRDxGYMy8MomHOgSVgdDVIBturk1MpfOCV11eVRKsLJUq9LnaNnS/DUP8fTRmfM4
0uoDMsM9pLNVJ4dA26P3kr+fkGYkmxi5GeucllfUWkJOZb0qkN8jokWaWFMqxatd+PjATVlkhm6m
vhnRqE4lawpM7xfvve8IxM2DesUzVGoGE68NLOQ66/PNTXeG5k9f6CiPhmJMS7NdllOJTWwG2wF3
Wj6X7qU3nW7v99rdIRA0DmEdM1zEL4QCtet87MVFvButXcVtmPfihJ3bAiI660GJPafW4rdWAH0y
a1GO2LS5qDoc0GpXTQJqpXLGAdHTHhGBcJsSkw==</SignatureValue>
  <KeyInfo>
    <X509Data>
      <X509Certificate>MIIDkDCCAnigAwIBAgIKkns0qqNFYV6BhjANBgkqhkiG9w0BAQUFADAgMR4wHAYDVQQDExVDb21tdW5pY2F0aW9ucyBTZXJ2ZXIwHhcNMTcwMzEzMDUyMzAxWhcNMTcwOTA5MDUyMzAxWjAhMR8wHQYDVQQDExZrZ2hhbWJhc2hpZHplQGNyZWRvLmdlMIIBIjANBgkqhkiG9w0BAQEFAAOCAQ8AMIIBCgKCAQEAzAmjI+LodPdzgrPGZT+6ltjrn/U8k5Ture1Rl0AlDh2L3qODaCOKV4UayyuFm4w8QCkEYMLP4INFkkErLdhGzeLJaYAmhjVVb2BvS3pwZb4ip8Jg8RJBYKM0m83YtqWvwMYpgEm5POdl8c+YLqEPlGx3gQmCD3deCMUojKRJE8mBO6eEuUwKXIThHJzSdwaQ8D9MX0Dazb2uheGN1nBrBZB1zAQmcmFOz6rN27lF1ekSvn6sC2qE704cvRY/RKt7y7d6t0zWCzMOysOi7CFW5sDq2vxmDT+tTlEf4mz4rr+ZLN6E/0ttsytlFscjB6Bj4soNjudvAbB/71hTHZe+kQIDAQABo4HKMIHHMBMGA1UdJQQMMAoGCCsGAQUFBwMCMC0GA1UdDgQmBCQ3RkFGNEY2OC05MTM5LTU5N0QtQTJDRS1FQjAzNzczNzBEMUYwOwYDVR0jBDQwMoAWTFlOQzEzRkUuY29ycC5jcmVkby5nZaEYghZMWU5DMTNGRS5jb3JwLmNyZWRvLmdlMCEGA1UdEgQaMBiCFkxZTkMxM0ZFLmNvcnAuY3JlZG8uZ2UwIQYDVR0RBBowGIEWa2doYW1iYXNoaWR6ZUBjcmVkby5nZTANBgkqhkiG9w0BAQUFAAOCAQEAWPb4lAArRs+Yvx0ZnSG3HBCPUmdPbmALXLXdFHwXB9suDjqhJT39s9cXu+dKGEWxB+E0GIU5KouVDXttdoCxQ54Of+Eb3KjWE2Ab4/JyewVTqoC1vTkH8volpL0J/xrYzs/51Ed/poiQDL1nxhU+p2qRL6PDp9FIaveDuliK/MyERCOkUce/u/3rkW8mewgaYmpu7CaolcXJdBW6IYI/hkEbq4YQgJJymh04HcKuEqZ8pebqCEpdwjBf7p7AOnrjBC5sAu+/U2YyYucwpnGeyHglCnge+nMk+xbL1rlywLmrS4wGVy/nA8OoKu2yRwn1Kczifgy8IPWVKPBOXBvbm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  <Reference URI="/xl/calcChain.xml?ContentType=application/vnd.openxmlformats-officedocument.spreadsheetml.calcChain+xml">
        <DigestMethod Algorithm="http://www.w3.org/2000/09/xmldsig#sha1"/>
        <DigestValue>k/PH2xVxQX7ho5ZOlTlS+XzKcVo=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haredStrings.xml?ContentType=application/vnd.openxmlformats-officedocument.spreadsheetml.sharedStrings+xml">
        <DigestMethod Algorithm="http://www.w3.org/2000/09/xmldsig#sha1"/>
        <DigestValue>Q626QOkUAsvsKaBGUndvFjInNhA=</DigestValue>
      </Reference>
      <Reference URI="/xl/styles.xml?ContentType=application/vnd.openxmlformats-officedocument.spreadsheetml.styles+xml">
        <DigestMethod Algorithm="http://www.w3.org/2000/09/xmldsig#sha1"/>
        <DigestValue>8EdntohudXoV/Nstw+RGqcl5BmE=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DSwF1K/s9HrdFwsHtro8bA4Ybm4=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mxzNZW5wk1FY3XQOtJurnSijpxU=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ZgFcXT8Boc0eop0+CPU6fMTH13Q=</DigestValue>
      </Reference>
      <Reference URI="/xl/worksheets/sheet10.xml?ContentType=application/vnd.openxmlformats-officedocument.spreadsheetml.worksheet+xml">
        <DigestMethod Algorithm="http://www.w3.org/2000/09/xmldsig#sha1"/>
        <DigestValue>A0hifDAQhfhWlJutRj5BB7Bv0UE=</DigestValue>
      </Reference>
      <Reference URI="/xl/worksheets/sheet11.xml?ContentType=application/vnd.openxmlformats-officedocument.spreadsheetml.worksheet+xml">
        <DigestMethod Algorithm="http://www.w3.org/2000/09/xmldsig#sha1"/>
        <DigestValue>BAN8oOUoHTX0bssK1ex3lY5EItk=</DigestValue>
      </Reference>
      <Reference URI="/xl/worksheets/sheet12.xml?ContentType=application/vnd.openxmlformats-officedocument.spreadsheetml.worksheet+xml">
        <DigestMethod Algorithm="http://www.w3.org/2000/09/xmldsig#sha1"/>
        <DigestValue>IwlNd4CpdCmKGCQzlPSIyUAzm+E=</DigestValue>
      </Reference>
      <Reference URI="/xl/worksheets/sheet13.xml?ContentType=application/vnd.openxmlformats-officedocument.spreadsheetml.worksheet+xml">
        <DigestMethod Algorithm="http://www.w3.org/2000/09/xmldsig#sha1"/>
        <DigestValue>ujZUhGNQOXBzVGM5FZDtgdZI4FQ=</DigestValue>
      </Reference>
      <Reference URI="/xl/worksheets/sheet14.xml?ContentType=application/vnd.openxmlformats-officedocument.spreadsheetml.worksheet+xml">
        <DigestMethod Algorithm="http://www.w3.org/2000/09/xmldsig#sha1"/>
        <DigestValue>jYNV6T2YkM+MO1rNrLvvMoP07RY=</DigestValue>
      </Reference>
      <Reference URI="/xl/worksheets/sheet15.xml?ContentType=application/vnd.openxmlformats-officedocument.spreadsheetml.worksheet+xml">
        <DigestMethod Algorithm="http://www.w3.org/2000/09/xmldsig#sha1"/>
        <DigestValue>lAe5otnlWhxeEGuFWJ/LcWGnSN0=</DigestValue>
      </Reference>
      <Reference URI="/xl/worksheets/sheet16.xml?ContentType=application/vnd.openxmlformats-officedocument.spreadsheetml.worksheet+xml">
        <DigestMethod Algorithm="http://www.w3.org/2000/09/xmldsig#sha1"/>
        <DigestValue>RPQ0iCoAN/HwPryQersBmGir9SM=</DigestValue>
      </Reference>
      <Reference URI="/xl/worksheets/sheet2.xml?ContentType=application/vnd.openxmlformats-officedocument.spreadsheetml.worksheet+xml">
        <DigestMethod Algorithm="http://www.w3.org/2000/09/xmldsig#sha1"/>
        <DigestValue>VQczz5jZwOs4SqocDJ6vqDXSEnI=</DigestValue>
      </Reference>
      <Reference URI="/xl/worksheets/sheet3.xml?ContentType=application/vnd.openxmlformats-officedocument.spreadsheetml.worksheet+xml">
        <DigestMethod Algorithm="http://www.w3.org/2000/09/xmldsig#sha1"/>
        <DigestValue>DOMlfQoBQUlLS4qhgXrk3mJmYco=</DigestValue>
      </Reference>
      <Reference URI="/xl/worksheets/sheet4.xml?ContentType=application/vnd.openxmlformats-officedocument.spreadsheetml.worksheet+xml">
        <DigestMethod Algorithm="http://www.w3.org/2000/09/xmldsig#sha1"/>
        <DigestValue>2PZtJKEs2Ebf26hqeZLna0UVZZU=</DigestValue>
      </Reference>
      <Reference URI="/xl/worksheets/sheet5.xml?ContentType=application/vnd.openxmlformats-officedocument.spreadsheetml.worksheet+xml">
        <DigestMethod Algorithm="http://www.w3.org/2000/09/xmldsig#sha1"/>
        <DigestValue>8TGAwKVknBO+yKfQ5oxpYksLPeg=</DigestValue>
      </Reference>
      <Reference URI="/xl/worksheets/sheet6.xml?ContentType=application/vnd.openxmlformats-officedocument.spreadsheetml.worksheet+xml">
        <DigestMethod Algorithm="http://www.w3.org/2000/09/xmldsig#sha1"/>
        <DigestValue>GlFqKyHLjx4NrL5o9qSjPqHlH+E=</DigestValue>
      </Reference>
      <Reference URI="/xl/worksheets/sheet7.xml?ContentType=application/vnd.openxmlformats-officedocument.spreadsheetml.worksheet+xml">
        <DigestMethod Algorithm="http://www.w3.org/2000/09/xmldsig#sha1"/>
        <DigestValue>TKY/hjcSs7msULm78Q7ChiWOgD0=</DigestValue>
      </Reference>
      <Reference URI="/xl/worksheets/sheet8.xml?ContentType=application/vnd.openxmlformats-officedocument.spreadsheetml.worksheet+xml">
        <DigestMethod Algorithm="http://www.w3.org/2000/09/xmldsig#sha1"/>
        <DigestValue>g+65G/yjbiZfbsJjFbE2NNGm4LI=</DigestValue>
      </Reference>
      <Reference URI="/xl/worksheets/sheet9.xml?ContentType=application/vnd.openxmlformats-officedocument.spreadsheetml.worksheet+xml">
        <DigestMethod Algorithm="http://www.w3.org/2000/09/xmldsig#sha1"/>
        <DigestValue>qLmGeqjlE21sp4rUnaJOeL1L9kY=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2017-08-18T06:45:57Z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2017-08-18T06:45:57Z</xd:SigningTime>
          <xd:SigningCertificate>
            <xd:Cert>
              <xd:CertDigest>
                <DigestMethod Algorithm="http://www.w3.org/2000/09/xmldsig#sha1"/>
                <DigestValue>ap4nUXtz+9GMGdKHM5KkTm86f9I=</DigestValue>
              </xd:CertDigest>
              <xd:IssuerSerial>
                <X509IssuerName>CN=Communications Server</X509IssuerName>
                <X509SerialNumber>691738251045188870766982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4+uoZbFbjqxUDVfgVByLaySOTJaDwLjEPz6+UAz3x4s=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TlPNALfZekf+5dBk7MxdHs5qraU5DSrMAOHQqVlFAW8=</DigestValue>
    </Reference>
  </SignedInfo>
  <SignatureValue>JF9/WyGG2RC9K2/FET9M70kfpCrvFDwJbT/LGYHLWP85lveKOBY5o4OvKXjsyOHWE+QBMkJp+m7l
NmMZ6ZNfeNOYDDc24eGxaibBVrMfw/HD6Eafv8e7YpzYx4/GamTOi6UwWXE9FivygLYrQ6D6j9Dd
UHSFL1S2GFtN0Rm1oOPvX9fMPT6/fV8zHOZWMnYX/WkwPBSRNY+u6Jt2fvioWlXMv5tlYuMxsH0e
ZilCKhq3NKnH9yhIfRKIdYCsMqKRb85yj4bEf7ZT3TS3Kbng1gHQhGbu+fAw2srkoYuNv0s7HFlx
q7yl5kBq/GVa6jG3cSke2a/w/uKgtvVjY23avg==</SignatureValue>
  <KeyInfo>
    <X509Data>
      <X509Certificate>MIIGPjCCBSagAwIBAgIKSlkfjgACAAAg+zANBgkqhkiG9w0BAQsFADBKMRIwEAYKCZImiZPyLGQBGRYCZ2UxEzARBgoJkiaJk/IsZAEZFgNuYmcxHzAdBgNVBAMTFk5CRyBDbGFzcyAyIElOVCBTdWIgQ0EwHhcNMTcwNjA2MTExODI1WhcNMTkwNjA2MTExODI1WjA8MRcwFQYDVQQKEw5KU0MgQ3JlZG8gQmFuazEhMB8GA1UEAxMYQkNEIC0gRXJla2xlIFphdGlhc2h2aWxpMIIBIjANBgkqhkiG9w0BAQEFAAOCAQ8AMIIBCgKCAQEA2NHWT7y/GeGPa7dD4tYNsKsojpMYOE8NZ5Out3bky/4gTh+WpGJ+BEUdtbxbfnzc4swzChJ0OKnDdUWhb4vYl6wzphwpPOBzT9FWArKkiPdJjV5trPy+ZeqzuQ8hg/JqwudTKRdcv4jnROrCaFx5cg2TMFDv0k32IBIbaJxN9Dl9nseyilC4aGwKPd308hgqH2vXCWhs1yDhQmxabw3pXulhSNrJtzXVCfZ8KLDbEF7QNoGDQUxWCVDVNo/KbxcTv9rVNLKT+RN76DqCVYEch5xe+R+6wbgBzmGVAxZKbiqNsc7NkDN7eaR5R3p9dVGk4DeRjas/JinI3h+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Y7ULXDGhS5UljRomMUQNpPUnSXeZkbOpkk+CjJuPmtA5QZ7n1ap6VFdLCDGbHVRYXdkhen8odaa/TuRz2NcpBN19ct+J6Cdpho6qfHgsqpzMbW3aIctUNUtUnn0lVrX2240NyePReep4/zaqRM7JOjm3yaXWkZzt++5QrKKGAU0BZxIug7KX38BxZ52bQ2AU7bFtDM0Ut8d/8CMs8c07m6fnPpa/Lu6faM9tHUTCkqO3R5YuYkqX0gi3+Y7nmUSL0L2YarBd/SXS8YsXaxe6Far0WasQVCD9f+nouZ3cugktgmfjobR8rxjNtjOprrXk+ExeZaPxTbJOoY2f0TU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Ov3DsMOfmZVuHh7om3BaCign8eYcxcOLH0OlAW0tU3M=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GzHLB+siTil091CMuVlaBdiWHzhXMHFVhhPRB4iIiAE=</DigestValue>
      </Reference>
      <Reference URI="/xl/styles.xml?ContentType=application/vnd.openxmlformats-officedocument.spreadsheetml.styles+xml">
        <DigestMethod Algorithm="http://www.w3.org/2001/04/xmlenc#sha256"/>
        <DigestValue>3FB5ZnnI6hLY0YroZ09G/BTTMeAt+vm2dpbiv3kexGI=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G8a7px2JdSdV6MqjQWcz1BEYSN4ehAHMUh2p7jz4u24=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O1eqAelzwfucXDRBiKa7VfYenw5cjZfx2M6WHxXoM9o=</DigestValue>
      </Reference>
      <Reference URI="/xl/worksheets/sheet10.xml?ContentType=application/vnd.openxmlformats-officedocument.spreadsheetml.worksheet+xml">
        <DigestMethod Algorithm="http://www.w3.org/2001/04/xmlenc#sha256"/>
        <DigestValue>XqD3BZlxZkikfB7qTnr7euuk3tFxXANbv7PGIMcKvVc=</DigestValue>
      </Reference>
      <Reference URI="/xl/worksheets/sheet11.xml?ContentType=application/vnd.openxmlformats-officedocument.spreadsheetml.worksheet+xml">
        <DigestMethod Algorithm="http://www.w3.org/2001/04/xmlenc#sha256"/>
        <DigestValue>lld0x/ubIlsuraQbBaqIAR7Ss96fshD+wGlMVw4Ml58=</DigestValue>
      </Reference>
      <Reference URI="/xl/worksheets/sheet12.xml?ContentType=application/vnd.openxmlformats-officedocument.spreadsheetml.worksheet+xml">
        <DigestMethod Algorithm="http://www.w3.org/2001/04/xmlenc#sha256"/>
        <DigestValue>LOm+OqOrA86Wv3h/SzqGvLPSMBQQedglR1Bfmmap+v0=</DigestValue>
      </Reference>
      <Reference URI="/xl/worksheets/sheet13.xml?ContentType=application/vnd.openxmlformats-officedocument.spreadsheetml.worksheet+xml">
        <DigestMethod Algorithm="http://www.w3.org/2001/04/xmlenc#sha256"/>
        <DigestValue>Pzt3PaUCgXZ+CW7m+XcKKpS20W2RaZDFtxPnxcxmKuA=</DigestValue>
      </Reference>
      <Reference URI="/xl/worksheets/sheet14.xml?ContentType=application/vnd.openxmlformats-officedocument.spreadsheetml.worksheet+xml">
        <DigestMethod Algorithm="http://www.w3.org/2001/04/xmlenc#sha256"/>
        <DigestValue>uWqlWz2qyHSRn2ZNs+kCU+gVjOwTvAx7xq33mvy4xFs=</DigestValue>
      </Reference>
      <Reference URI="/xl/worksheets/sheet15.xml?ContentType=application/vnd.openxmlformats-officedocument.spreadsheetml.worksheet+xml">
        <DigestMethod Algorithm="http://www.w3.org/2001/04/xmlenc#sha256"/>
        <DigestValue>XW9AzQRdpIVYVirjYAhgd+5CQ1dzIQX+TCj9F8OrZVE=</DigestValue>
      </Reference>
      <Reference URI="/xl/worksheets/sheet16.xml?ContentType=application/vnd.openxmlformats-officedocument.spreadsheetml.worksheet+xml">
        <DigestMethod Algorithm="http://www.w3.org/2001/04/xmlenc#sha256"/>
        <DigestValue>/GAw7s8vvOHKh6wA0LasG3jFum5MMmPZ3yJUuYLsPV4=</DigestValue>
      </Reference>
      <Reference URI="/xl/worksheets/sheet2.xml?ContentType=application/vnd.openxmlformats-officedocument.spreadsheetml.worksheet+xml">
        <DigestMethod Algorithm="http://www.w3.org/2001/04/xmlenc#sha256"/>
        <DigestValue>H8fl8IhNQ3TZSk8bIcggAo15ynzho0vzsf1NoIHNUcc=</DigestValue>
      </Reference>
      <Reference URI="/xl/worksheets/sheet3.xml?ContentType=application/vnd.openxmlformats-officedocument.spreadsheetml.worksheet+xml">
        <DigestMethod Algorithm="http://www.w3.org/2001/04/xmlenc#sha256"/>
        <DigestValue>KRO7S6YY6BmWftA+UImwIkYxyH0UG8xK7ANP1SzfyUI=</DigestValue>
      </Reference>
      <Reference URI="/xl/worksheets/sheet4.xml?ContentType=application/vnd.openxmlformats-officedocument.spreadsheetml.worksheet+xml">
        <DigestMethod Algorithm="http://www.w3.org/2001/04/xmlenc#sha256"/>
        <DigestValue>WpoenSrvU3LDZpkHPFgGZzCXOxXOcgdTl95E62iEMfc=</DigestValue>
      </Reference>
      <Reference URI="/xl/worksheets/sheet5.xml?ContentType=application/vnd.openxmlformats-officedocument.spreadsheetml.worksheet+xml">
        <DigestMethod Algorithm="http://www.w3.org/2001/04/xmlenc#sha256"/>
        <DigestValue>tp1UaIUD6QB372z4nGJgnQrXe4m4rV396MBEZa9IcFo=</DigestValue>
      </Reference>
      <Reference URI="/xl/worksheets/sheet6.xml?ContentType=application/vnd.openxmlformats-officedocument.spreadsheetml.worksheet+xml">
        <DigestMethod Algorithm="http://www.w3.org/2001/04/xmlenc#sha256"/>
        <DigestValue>Yas+nor88e8kpgM8fQ7027uppdK/bmIP87y6/m14O4E=</DigestValue>
      </Reference>
      <Reference URI="/xl/worksheets/sheet7.xml?ContentType=application/vnd.openxmlformats-officedocument.spreadsheetml.worksheet+xml">
        <DigestMethod Algorithm="http://www.w3.org/2001/04/xmlenc#sha256"/>
        <DigestValue>kSHsTnIKX1uMOfA+CZ57KRnmqGSuaYvWeHKfFn+kIp4=</DigestValue>
      </Reference>
      <Reference URI="/xl/worksheets/sheet8.xml?ContentType=application/vnd.openxmlformats-officedocument.spreadsheetml.worksheet+xml">
        <DigestMethod Algorithm="http://www.w3.org/2001/04/xmlenc#sha256"/>
        <DigestValue>D/NwvAgvYZCMqYy7WEpOuL/fJUG5ElC1/eAlpg5kxJ0=</DigestValue>
      </Reference>
      <Reference URI="/xl/worksheets/sheet9.xml?ContentType=application/vnd.openxmlformats-officedocument.spreadsheetml.worksheet+xml">
        <DigestMethod Algorithm="http://www.w3.org/2001/04/xmlenc#sha256"/>
        <DigestValue>6tCXczygUinf6nU6qaDn5AlzspvFyd2NsQ/j/v40KTs=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2017-08-18T06:58:11Z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2017-08-18T06:58:11Z</xd:SigningTime>
          <xd:SigningCertificate>
            <xd:Cert>
              <xd:CertDigest>
                <DigestMethod Algorithm="http://www.w3.org/2001/04/xmlenc#sha256"/>
                <DigestValue>a3+rmecBE94VZNjLAPx/mk4G2GkFMzFCThVIF71rv7g=</DigestValue>
              </xd:CertDigest>
              <xd:IssuerSerial>
                <X509IssuerName>CN=NBG Class 2 INT Sub CA, DC=nbg, DC=ge</X509IssuerName>
                <X509SerialNumber>351099153709784354529531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3.RI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CICR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2017-08-18T06:45:43Z</dcterms:modified>
</cp:coreProperties>
</file>