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6.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15" windowWidth="10320" windowHeight="7755" tabRatio="932"/>
  </bookViews>
  <sheets>
    <sheet name="Info " sheetId="82" r:id="rId1"/>
    <sheet name="1. key ratios " sheetId="84" r:id="rId2"/>
    <sheet name="2.RC" sheetId="83" r:id="rId3"/>
    <sheet name="3.PL" sheetId="85" r:id="rId4"/>
    <sheet name="4. Off-Balance" sheetId="75" r:id="rId5"/>
    <sheet name="5. RWA " sheetId="86" r:id="rId6"/>
    <sheet name="6. Administrators-sharehold" sheetId="94" r:id="rId7"/>
    <sheet name="7. LI1  " sheetId="95" r:id="rId8"/>
    <sheet name="8. LI2" sheetId="73" r:id="rId9"/>
    <sheet name="9.Capital" sheetId="89" r:id="rId10"/>
    <sheet name="10. CC2" sheetId="69" r:id="rId11"/>
    <sheet name="11. CRWA " sheetId="90" r:id="rId12"/>
    <sheet name="12. CRM" sheetId="64" r:id="rId13"/>
    <sheet name="13. CRME " sheetId="91" r:id="rId14"/>
    <sheet name="14. CICR" sheetId="36" r:id="rId15"/>
    <sheet name="15. CCR " sheetId="92" r:id="rId16"/>
  </sheets>
  <externalReferences>
    <externalReference r:id="rId17"/>
    <externalReference r:id="rId18"/>
    <externalReference r:id="rId19"/>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#REF!</definedName>
    <definedName name="ACC_BALACC" localSheetId="11">#REF!</definedName>
    <definedName name="ACC_BALACC" localSheetId="13">#REF!</definedName>
    <definedName name="ACC_BALACC" localSheetId="15">#REF!</definedName>
    <definedName name="ACC_BALACC" localSheetId="2">#REF!</definedName>
    <definedName name="ACC_BALACC" localSheetId="3">#REF!</definedName>
    <definedName name="ACC_BALACC" localSheetId="5">#REF!</definedName>
    <definedName name="ACC_BALACC" localSheetId="7">#REF!</definedName>
    <definedName name="ACC_BALACC" localSheetId="9">#REF!</definedName>
    <definedName name="ACC_BALACC" localSheetId="0">#REF!</definedName>
    <definedName name="ACC_BALACC">#REF!</definedName>
    <definedName name="ACC_CRS" localSheetId="1">#REF!</definedName>
    <definedName name="ACC_CRS" localSheetId="11">#REF!</definedName>
    <definedName name="ACC_CRS" localSheetId="13">#REF!</definedName>
    <definedName name="ACC_CRS" localSheetId="15">#REF!</definedName>
    <definedName name="ACC_CRS" localSheetId="2">#REF!</definedName>
    <definedName name="ACC_CRS" localSheetId="3">#REF!</definedName>
    <definedName name="ACC_CRS" localSheetId="4">#REF!</definedName>
    <definedName name="ACC_CRS" localSheetId="5">#REF!</definedName>
    <definedName name="ACC_CRS" localSheetId="7">#REF!</definedName>
    <definedName name="ACC_CRS" localSheetId="9">#REF!</definedName>
    <definedName name="ACC_CRS" localSheetId="0">#REF!</definedName>
    <definedName name="ACC_CRS">#REF!</definedName>
    <definedName name="ACC_DBS" localSheetId="1">#REF!</definedName>
    <definedName name="ACC_DBS" localSheetId="11">#REF!</definedName>
    <definedName name="ACC_DBS" localSheetId="13">#REF!</definedName>
    <definedName name="ACC_DBS" localSheetId="15">#REF!</definedName>
    <definedName name="ACC_DBS" localSheetId="2">#REF!</definedName>
    <definedName name="ACC_DBS" localSheetId="3">#REF!</definedName>
    <definedName name="ACC_DBS" localSheetId="4">#REF!</definedName>
    <definedName name="ACC_DBS" localSheetId="5">#REF!</definedName>
    <definedName name="ACC_DBS" localSheetId="7">#REF!</definedName>
    <definedName name="ACC_DBS" localSheetId="9">#REF!</definedName>
    <definedName name="ACC_DBS" localSheetId="0">#REF!</definedName>
    <definedName name="ACC_DBS">#REF!</definedName>
    <definedName name="ACC_ISO" localSheetId="1">#REF!</definedName>
    <definedName name="ACC_ISO" localSheetId="11">#REF!</definedName>
    <definedName name="ACC_ISO" localSheetId="13">#REF!</definedName>
    <definedName name="ACC_ISO" localSheetId="15">#REF!</definedName>
    <definedName name="ACC_ISO" localSheetId="2">#REF!</definedName>
    <definedName name="ACC_ISO" localSheetId="3">#REF!</definedName>
    <definedName name="ACC_ISO" localSheetId="4">#REF!</definedName>
    <definedName name="ACC_ISO" localSheetId="5">#REF!</definedName>
    <definedName name="ACC_ISO" localSheetId="7">#REF!</definedName>
    <definedName name="ACC_ISO" localSheetId="9">#REF!</definedName>
    <definedName name="ACC_ISO" localSheetId="0">#REF!</definedName>
    <definedName name="ACC_ISO">#REF!</definedName>
    <definedName name="ACC_SALDO" localSheetId="1">#REF!</definedName>
    <definedName name="ACC_SALDO" localSheetId="11">#REF!</definedName>
    <definedName name="ACC_SALDO" localSheetId="13">#REF!</definedName>
    <definedName name="ACC_SALDO" localSheetId="15">#REF!</definedName>
    <definedName name="ACC_SALDO" localSheetId="2">#REF!</definedName>
    <definedName name="ACC_SALDO" localSheetId="3">#REF!</definedName>
    <definedName name="ACC_SALDO" localSheetId="4">#REF!</definedName>
    <definedName name="ACC_SALDO" localSheetId="5">#REF!</definedName>
    <definedName name="ACC_SALDO" localSheetId="7">#REF!</definedName>
    <definedName name="ACC_SALDO" localSheetId="9">#REF!</definedName>
    <definedName name="ACC_SALDO" localSheetId="0">#REF!</definedName>
    <definedName name="ACC_SALDO">#REF!</definedName>
    <definedName name="BS_BALACC" localSheetId="1">#REF!</definedName>
    <definedName name="BS_BALACC" localSheetId="11">#REF!</definedName>
    <definedName name="BS_BALACC" localSheetId="13">#REF!</definedName>
    <definedName name="BS_BALACC" localSheetId="15">#REF!</definedName>
    <definedName name="BS_BALACC" localSheetId="2">#REF!</definedName>
    <definedName name="BS_BALACC" localSheetId="3">#REF!</definedName>
    <definedName name="BS_BALACC" localSheetId="4">#REF!</definedName>
    <definedName name="BS_BALACC" localSheetId="5">#REF!</definedName>
    <definedName name="BS_BALACC" localSheetId="7">#REF!</definedName>
    <definedName name="BS_BALACC" localSheetId="9">#REF!</definedName>
    <definedName name="BS_BALACC" localSheetId="0">#REF!</definedName>
    <definedName name="BS_BALACC">#REF!</definedName>
    <definedName name="BS_BALANCE" localSheetId="1">#REF!</definedName>
    <definedName name="BS_BALANCE" localSheetId="11">#REF!</definedName>
    <definedName name="BS_BALANCE" localSheetId="13">#REF!</definedName>
    <definedName name="BS_BALANCE" localSheetId="15">#REF!</definedName>
    <definedName name="BS_BALANCE" localSheetId="2">#REF!</definedName>
    <definedName name="BS_BALANCE" localSheetId="3">#REF!</definedName>
    <definedName name="BS_BALANCE" localSheetId="4">#REF!</definedName>
    <definedName name="BS_BALANCE" localSheetId="5">#REF!</definedName>
    <definedName name="BS_BALANCE" localSheetId="7">#REF!</definedName>
    <definedName name="BS_BALANCE" localSheetId="9">#REF!</definedName>
    <definedName name="BS_BALANCE" localSheetId="0">#REF!</definedName>
    <definedName name="BS_BALANCE">#REF!</definedName>
    <definedName name="BS_CR" localSheetId="1">#REF!</definedName>
    <definedName name="BS_CR" localSheetId="11">#REF!</definedName>
    <definedName name="BS_CR" localSheetId="13">#REF!</definedName>
    <definedName name="BS_CR" localSheetId="15">#REF!</definedName>
    <definedName name="BS_CR" localSheetId="2">#REF!</definedName>
    <definedName name="BS_CR" localSheetId="3">#REF!</definedName>
    <definedName name="BS_CR" localSheetId="4">#REF!</definedName>
    <definedName name="BS_CR" localSheetId="5">#REF!</definedName>
    <definedName name="BS_CR" localSheetId="7">#REF!</definedName>
    <definedName name="BS_CR" localSheetId="9">#REF!</definedName>
    <definedName name="BS_CR" localSheetId="0">#REF!</definedName>
    <definedName name="BS_CR">#REF!</definedName>
    <definedName name="BS_CR_EQU" localSheetId="1">#REF!</definedName>
    <definedName name="BS_CR_EQU" localSheetId="11">#REF!</definedName>
    <definedName name="BS_CR_EQU" localSheetId="13">#REF!</definedName>
    <definedName name="BS_CR_EQU" localSheetId="15">#REF!</definedName>
    <definedName name="BS_CR_EQU" localSheetId="2">#REF!</definedName>
    <definedName name="BS_CR_EQU" localSheetId="3">#REF!</definedName>
    <definedName name="BS_CR_EQU" localSheetId="4">#REF!</definedName>
    <definedName name="BS_CR_EQU" localSheetId="5">#REF!</definedName>
    <definedName name="BS_CR_EQU" localSheetId="7">#REF!</definedName>
    <definedName name="BS_CR_EQU" localSheetId="9">#REF!</definedName>
    <definedName name="BS_CR_EQU" localSheetId="0">#REF!</definedName>
    <definedName name="BS_CR_EQU">#REF!</definedName>
    <definedName name="BS_DB" localSheetId="1">#REF!</definedName>
    <definedName name="BS_DB" localSheetId="11">#REF!</definedName>
    <definedName name="BS_DB" localSheetId="13">#REF!</definedName>
    <definedName name="BS_DB" localSheetId="15">#REF!</definedName>
    <definedName name="BS_DB" localSheetId="2">#REF!</definedName>
    <definedName name="BS_DB" localSheetId="3">#REF!</definedName>
    <definedName name="BS_DB" localSheetId="4">#REF!</definedName>
    <definedName name="BS_DB" localSheetId="5">#REF!</definedName>
    <definedName name="BS_DB" localSheetId="7">#REF!</definedName>
    <definedName name="BS_DB" localSheetId="9">#REF!</definedName>
    <definedName name="BS_DB" localSheetId="0">#REF!</definedName>
    <definedName name="BS_DB">#REF!</definedName>
    <definedName name="BS_DB_EQU" localSheetId="1">#REF!</definedName>
    <definedName name="BS_DB_EQU" localSheetId="11">#REF!</definedName>
    <definedName name="BS_DB_EQU" localSheetId="13">#REF!</definedName>
    <definedName name="BS_DB_EQU" localSheetId="15">#REF!</definedName>
    <definedName name="BS_DB_EQU" localSheetId="2">#REF!</definedName>
    <definedName name="BS_DB_EQU" localSheetId="3">#REF!</definedName>
    <definedName name="BS_DB_EQU" localSheetId="4">#REF!</definedName>
    <definedName name="BS_DB_EQU" localSheetId="5">#REF!</definedName>
    <definedName name="BS_DB_EQU" localSheetId="7">#REF!</definedName>
    <definedName name="BS_DB_EQU" localSheetId="9">#REF!</definedName>
    <definedName name="BS_DB_EQU" localSheetId="0">#REF!</definedName>
    <definedName name="BS_DB_EQU">#REF!</definedName>
    <definedName name="BS_DT" localSheetId="1">#REF!</definedName>
    <definedName name="BS_DT" localSheetId="11">#REF!</definedName>
    <definedName name="BS_DT" localSheetId="13">#REF!</definedName>
    <definedName name="BS_DT" localSheetId="15">#REF!</definedName>
    <definedName name="BS_DT" localSheetId="2">#REF!</definedName>
    <definedName name="BS_DT" localSheetId="3">#REF!</definedName>
    <definedName name="BS_DT" localSheetId="4">#REF!</definedName>
    <definedName name="BS_DT" localSheetId="5">#REF!</definedName>
    <definedName name="BS_DT" localSheetId="7">#REF!</definedName>
    <definedName name="BS_DT" localSheetId="9">#REF!</definedName>
    <definedName name="BS_DT" localSheetId="0">#REF!</definedName>
    <definedName name="BS_DT">#REF!</definedName>
    <definedName name="BS_ISO" localSheetId="1">#REF!</definedName>
    <definedName name="BS_ISO" localSheetId="11">#REF!</definedName>
    <definedName name="BS_ISO" localSheetId="13">#REF!</definedName>
    <definedName name="BS_ISO" localSheetId="15">#REF!</definedName>
    <definedName name="BS_ISO" localSheetId="2">#REF!</definedName>
    <definedName name="BS_ISO" localSheetId="3">#REF!</definedName>
    <definedName name="BS_ISO" localSheetId="4">#REF!</definedName>
    <definedName name="BS_ISO" localSheetId="5">#REF!</definedName>
    <definedName name="BS_ISO" localSheetId="7">#REF!</definedName>
    <definedName name="BS_ISO" localSheetId="9">#REF!</definedName>
    <definedName name="BS_ISO" localSheetId="0">#REF!</definedName>
    <definedName name="BS_ISO">#REF!</definedName>
    <definedName name="CurrentDate" localSheetId="1">#REF!</definedName>
    <definedName name="CurrentDate" localSheetId="11">#REF!</definedName>
    <definedName name="CurrentDate" localSheetId="13">#REF!</definedName>
    <definedName name="CurrentDate" localSheetId="15">#REF!</definedName>
    <definedName name="CurrentDate" localSheetId="2">#REF!</definedName>
    <definedName name="CurrentDate" localSheetId="3">#REF!</definedName>
    <definedName name="CurrentDate" localSheetId="4">#REF!</definedName>
    <definedName name="CurrentDate" localSheetId="5">#REF!</definedName>
    <definedName name="CurrentDate" localSheetId="7">#REF!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workbook>
</file>

<file path=xl/calcChain.xml><?xml version="1.0" encoding="utf-8"?>
<calcChain xmlns="http://schemas.openxmlformats.org/spreadsheetml/2006/main">
  <c r="H13" i="91" l="1"/>
  <c r="H15" i="91"/>
  <c r="H17" i="91"/>
  <c r="H18" i="91"/>
  <c r="H21" i="91"/>
  <c r="H8" i="91"/>
  <c r="C21" i="64" l="1"/>
  <c r="D21" i="64"/>
  <c r="E21" i="64"/>
  <c r="F21" i="64"/>
  <c r="G21" i="64"/>
  <c r="H21" i="64"/>
  <c r="I21" i="64"/>
  <c r="J21" i="64"/>
  <c r="K21" i="64"/>
  <c r="L21" i="64"/>
  <c r="M21" i="64"/>
  <c r="N21" i="64"/>
  <c r="O21" i="64"/>
  <c r="P21" i="64"/>
  <c r="Q21" i="64"/>
  <c r="R21" i="64"/>
  <c r="C34" i="69"/>
  <c r="C13" i="69"/>
  <c r="G20" i="95"/>
  <c r="G19" i="95"/>
  <c r="G18" i="95"/>
  <c r="G17" i="95"/>
  <c r="G16" i="95"/>
  <c r="F15" i="95"/>
  <c r="E15" i="95"/>
  <c r="G15" i="95" s="1"/>
  <c r="C15" i="95"/>
  <c r="G14" i="95"/>
  <c r="G13" i="95"/>
  <c r="G12" i="95"/>
  <c r="G11" i="95"/>
  <c r="G10" i="95"/>
  <c r="G9" i="95"/>
  <c r="G8" i="95"/>
  <c r="F21" i="95" l="1"/>
  <c r="E21" i="95"/>
  <c r="D21" i="95"/>
  <c r="C21" i="95"/>
  <c r="G21" i="95"/>
  <c r="C5" i="73" s="1"/>
  <c r="C22" i="75" l="1"/>
  <c r="C19" i="75" s="1"/>
  <c r="D34" i="85"/>
  <c r="C34" i="85"/>
  <c r="E59" i="85"/>
  <c r="E60" i="85"/>
  <c r="E58" i="85"/>
  <c r="D14" i="83"/>
  <c r="C14" i="83"/>
  <c r="E17" i="83"/>
  <c r="E18" i="83"/>
  <c r="E16" i="83"/>
  <c r="S21" i="90" l="1"/>
  <c r="S20" i="90"/>
  <c r="S19" i="90"/>
  <c r="S18" i="90"/>
  <c r="S17" i="90"/>
  <c r="S16" i="90"/>
  <c r="S15" i="90"/>
  <c r="S14" i="90"/>
  <c r="S13" i="90"/>
  <c r="S12" i="90"/>
  <c r="S11" i="90"/>
  <c r="S10" i="90"/>
  <c r="S9" i="90"/>
  <c r="S8" i="90"/>
  <c r="T21" i="64" l="1"/>
  <c r="U21" i="64"/>
  <c r="S21" i="64"/>
  <c r="G22" i="91"/>
  <c r="F22" i="91"/>
  <c r="E22" i="91"/>
  <c r="D22" i="91"/>
  <c r="C22" i="91"/>
  <c r="H22" i="91" l="1"/>
  <c r="K22" i="90"/>
  <c r="L22" i="90"/>
  <c r="M22" i="90"/>
  <c r="N22" i="90"/>
  <c r="O22" i="90"/>
  <c r="P22" i="90"/>
  <c r="Q22" i="90"/>
  <c r="R22" i="90"/>
  <c r="S22" i="90"/>
  <c r="D15" i="36"/>
  <c r="E12" i="92" l="1"/>
  <c r="C22" i="90" l="1"/>
  <c r="C12" i="89"/>
  <c r="C6" i="89"/>
  <c r="D6" i="86" l="1"/>
  <c r="C6" i="86"/>
  <c r="C14" i="86" s="1"/>
  <c r="C14" i="92" l="1"/>
  <c r="C7" i="92"/>
  <c r="E8" i="92"/>
  <c r="D20" i="83" l="1"/>
  <c r="E9" i="92" l="1"/>
  <c r="E10" i="92"/>
  <c r="E11" i="92"/>
  <c r="C21" i="92"/>
  <c r="E15" i="92"/>
  <c r="E16" i="92"/>
  <c r="E17" i="92"/>
  <c r="E18" i="92"/>
  <c r="E19" i="92"/>
  <c r="D22" i="90"/>
  <c r="E22" i="90"/>
  <c r="F22" i="90"/>
  <c r="G22" i="90"/>
  <c r="H22" i="90"/>
  <c r="I22" i="90"/>
  <c r="J22" i="90"/>
  <c r="C28" i="89"/>
  <c r="C31" i="89"/>
  <c r="C30" i="89" s="1"/>
  <c r="C35" i="89"/>
  <c r="C41" i="89" s="1"/>
  <c r="C43" i="89"/>
  <c r="C47" i="89"/>
  <c r="D14" i="86"/>
  <c r="E8" i="85"/>
  <c r="H8" i="85"/>
  <c r="C9" i="85"/>
  <c r="C22" i="85" s="1"/>
  <c r="D9" i="85"/>
  <c r="D22" i="85" s="1"/>
  <c r="F9" i="85"/>
  <c r="H9" i="85" s="1"/>
  <c r="G9" i="85"/>
  <c r="G22" i="85" s="1"/>
  <c r="E10" i="85"/>
  <c r="H10" i="85"/>
  <c r="E11" i="85"/>
  <c r="H11" i="85"/>
  <c r="E12" i="85"/>
  <c r="H12" i="85"/>
  <c r="E13" i="85"/>
  <c r="H13" i="85"/>
  <c r="E14" i="85"/>
  <c r="H14" i="85"/>
  <c r="E15" i="85"/>
  <c r="H15" i="85"/>
  <c r="E16" i="85"/>
  <c r="H16" i="85"/>
  <c r="E17" i="85"/>
  <c r="H17" i="85"/>
  <c r="E18" i="85"/>
  <c r="H18" i="85"/>
  <c r="E19" i="85"/>
  <c r="H19" i="85"/>
  <c r="E20" i="85"/>
  <c r="H20" i="85"/>
  <c r="E21" i="85"/>
  <c r="H21" i="85"/>
  <c r="E24" i="85"/>
  <c r="H24" i="85"/>
  <c r="E25" i="85"/>
  <c r="H25" i="85"/>
  <c r="E26" i="85"/>
  <c r="H26" i="85"/>
  <c r="E27" i="85"/>
  <c r="H27" i="85"/>
  <c r="E28" i="85"/>
  <c r="H28" i="85"/>
  <c r="E29" i="85"/>
  <c r="H29" i="85"/>
  <c r="C30" i="85"/>
  <c r="D30" i="85"/>
  <c r="F30" i="85"/>
  <c r="G30" i="85"/>
  <c r="E34" i="85"/>
  <c r="D45" i="85"/>
  <c r="F34" i="85"/>
  <c r="G34" i="85"/>
  <c r="G45" i="85" s="1"/>
  <c r="E35" i="85"/>
  <c r="H35" i="85"/>
  <c r="E36" i="85"/>
  <c r="H36" i="85"/>
  <c r="E37" i="85"/>
  <c r="H37" i="85"/>
  <c r="E38" i="85"/>
  <c r="H38" i="85"/>
  <c r="E39" i="85"/>
  <c r="H39" i="85"/>
  <c r="E40" i="85"/>
  <c r="H40" i="85"/>
  <c r="E41" i="85"/>
  <c r="H41" i="85"/>
  <c r="E42" i="85"/>
  <c r="H42" i="85"/>
  <c r="E43" i="85"/>
  <c r="H43" i="85"/>
  <c r="E44" i="85"/>
  <c r="H44" i="85"/>
  <c r="E47" i="85"/>
  <c r="H47" i="85"/>
  <c r="E48" i="85"/>
  <c r="H48" i="85"/>
  <c r="E49" i="85"/>
  <c r="H49" i="85"/>
  <c r="E50" i="85"/>
  <c r="H50" i="85"/>
  <c r="E51" i="85"/>
  <c r="H51" i="85"/>
  <c r="E52" i="85"/>
  <c r="H52" i="85"/>
  <c r="C53" i="85"/>
  <c r="D53" i="85"/>
  <c r="F53" i="85"/>
  <c r="G53" i="85"/>
  <c r="H58" i="85"/>
  <c r="H59" i="85"/>
  <c r="H60" i="85"/>
  <c r="C61" i="85"/>
  <c r="E61" i="85" s="1"/>
  <c r="F61" i="85"/>
  <c r="G61" i="85"/>
  <c r="E64" i="85"/>
  <c r="H64" i="85"/>
  <c r="E66" i="85"/>
  <c r="H66" i="85"/>
  <c r="E53" i="85" l="1"/>
  <c r="E30" i="85"/>
  <c r="G54" i="85"/>
  <c r="F22" i="85"/>
  <c r="F31" i="85" s="1"/>
  <c r="H34" i="85"/>
  <c r="H53" i="85"/>
  <c r="F45" i="85"/>
  <c r="H45" i="85" s="1"/>
  <c r="H61" i="85"/>
  <c r="G31" i="85"/>
  <c r="E14" i="92"/>
  <c r="E7" i="92"/>
  <c r="E21" i="92" s="1"/>
  <c r="C8" i="73"/>
  <c r="C13" i="73" s="1"/>
  <c r="E22" i="85"/>
  <c r="C31" i="85"/>
  <c r="H30" i="85"/>
  <c r="D31" i="85"/>
  <c r="C52" i="89"/>
  <c r="C45" i="85"/>
  <c r="D54" i="85"/>
  <c r="H22" i="85"/>
  <c r="E9" i="85"/>
  <c r="H40" i="83"/>
  <c r="E40" i="83"/>
  <c r="H39" i="83"/>
  <c r="E39" i="83"/>
  <c r="H38" i="83"/>
  <c r="E38" i="83"/>
  <c r="H37" i="83"/>
  <c r="E37" i="83"/>
  <c r="H36" i="83"/>
  <c r="E36" i="83"/>
  <c r="H35" i="83"/>
  <c r="E35" i="83"/>
  <c r="H34" i="83"/>
  <c r="E34" i="83"/>
  <c r="H33" i="83"/>
  <c r="E33" i="83"/>
  <c r="G31" i="83"/>
  <c r="F31" i="83"/>
  <c r="F41" i="83" s="1"/>
  <c r="D31" i="83"/>
  <c r="D41" i="83" s="1"/>
  <c r="C31" i="83"/>
  <c r="C41" i="83" s="1"/>
  <c r="H30" i="83"/>
  <c r="E30" i="83"/>
  <c r="H29" i="83"/>
  <c r="E29" i="83"/>
  <c r="H28" i="83"/>
  <c r="E28" i="83"/>
  <c r="H27" i="83"/>
  <c r="E27" i="83"/>
  <c r="H26" i="83"/>
  <c r="E26" i="83"/>
  <c r="H25" i="83"/>
  <c r="E25" i="83"/>
  <c r="H24" i="83"/>
  <c r="E24" i="83"/>
  <c r="H23" i="83"/>
  <c r="E23" i="83"/>
  <c r="H22" i="83"/>
  <c r="E22" i="83"/>
  <c r="H19" i="83"/>
  <c r="E19" i="83"/>
  <c r="H18" i="83"/>
  <c r="H17" i="83"/>
  <c r="H16" i="83"/>
  <c r="H15" i="83"/>
  <c r="E15" i="83"/>
  <c r="G14" i="83"/>
  <c r="G20" i="83" s="1"/>
  <c r="F14" i="83"/>
  <c r="F20" i="83" s="1"/>
  <c r="C20" i="83"/>
  <c r="E20" i="83" s="1"/>
  <c r="H13" i="83"/>
  <c r="E13" i="83"/>
  <c r="H12" i="83"/>
  <c r="E12" i="83"/>
  <c r="E14" i="83" s="1"/>
  <c r="H11" i="83"/>
  <c r="E11" i="83"/>
  <c r="H10" i="83"/>
  <c r="E10" i="83"/>
  <c r="H9" i="83"/>
  <c r="E9" i="83"/>
  <c r="H8" i="83"/>
  <c r="E8" i="83"/>
  <c r="H7" i="83"/>
  <c r="E7" i="83"/>
  <c r="F54" i="85" l="1"/>
  <c r="H54" i="85" s="1"/>
  <c r="H31" i="85"/>
  <c r="D56" i="85"/>
  <c r="D63" i="85" s="1"/>
  <c r="D65" i="85" s="1"/>
  <c r="D67" i="85" s="1"/>
  <c r="G56" i="85"/>
  <c r="G63" i="85" s="1"/>
  <c r="G65" i="85" s="1"/>
  <c r="G67" i="85" s="1"/>
  <c r="H14" i="83"/>
  <c r="H31" i="83"/>
  <c r="H20" i="83"/>
  <c r="G41" i="83"/>
  <c r="H41" i="83" s="1"/>
  <c r="E45" i="85"/>
  <c r="C54" i="85"/>
  <c r="F56" i="85"/>
  <c r="E31" i="85"/>
  <c r="E41" i="83"/>
  <c r="E31" i="83"/>
  <c r="H56" i="85" l="1"/>
  <c r="F63" i="85"/>
  <c r="H63" i="85" s="1"/>
  <c r="E54" i="85"/>
  <c r="C56" i="85"/>
  <c r="C23" i="69"/>
  <c r="F65" i="85" l="1"/>
  <c r="E56" i="85"/>
  <c r="C63" i="85"/>
  <c r="E63" i="85" s="1"/>
  <c r="H65" i="85"/>
  <c r="F67" i="85"/>
  <c r="H67" i="85" s="1"/>
  <c r="C65" i="85" l="1"/>
  <c r="C67" i="85" l="1"/>
  <c r="E67" i="85" s="1"/>
  <c r="E65" i="85"/>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C15" i="36" l="1"/>
  <c r="V8" i="64"/>
  <c r="V9" i="64"/>
  <c r="V10" i="64"/>
  <c r="V11" i="64"/>
  <c r="V12" i="64"/>
  <c r="V13" i="64"/>
  <c r="V14" i="64"/>
  <c r="V15" i="64"/>
  <c r="V16" i="64"/>
  <c r="V17" i="64"/>
  <c r="V18" i="64"/>
  <c r="V19" i="64"/>
  <c r="V20" i="64"/>
  <c r="V7" i="64"/>
  <c r="V21" i="64" l="1"/>
  <c r="C42" i="69" l="1"/>
</calcChain>
</file>

<file path=xl/sharedStrings.xml><?xml version="1.0" encoding="utf-8"?>
<sst xmlns="http://schemas.openxmlformats.org/spreadsheetml/2006/main" count="669" uniqueCount="441">
  <si>
    <t>a</t>
  </si>
  <si>
    <t>b</t>
  </si>
  <si>
    <t>c</t>
  </si>
  <si>
    <t>d</t>
  </si>
  <si>
    <t>e</t>
  </si>
  <si>
    <t>T</t>
  </si>
  <si>
    <t>T-1</t>
  </si>
  <si>
    <t>T-3</t>
  </si>
  <si>
    <t>T-4</t>
  </si>
  <si>
    <t xml:space="preserve"> </t>
  </si>
  <si>
    <t>f</t>
  </si>
  <si>
    <t>N</t>
  </si>
  <si>
    <t xml:space="preserve">   </t>
  </si>
  <si>
    <t>g</t>
  </si>
  <si>
    <t>h</t>
  </si>
  <si>
    <t>i</t>
  </si>
  <si>
    <t>j</t>
  </si>
  <si>
    <t>k</t>
  </si>
  <si>
    <t>l</t>
  </si>
  <si>
    <t>1.1.1</t>
  </si>
  <si>
    <t>e = c + d</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</si>
  <si>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</si>
  <si>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</si>
  <si>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</si>
  <si>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</si>
  <si>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</si>
  <si>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</si>
  <si>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</si>
  <si>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</si>
  <si>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</si>
  <si>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</si>
  <si>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</si>
  <si>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</si>
  <si>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</si>
  <si>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Currency induced credit risk (CICR)</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</si>
  <si>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</si>
  <si>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</si>
  <si>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</si>
  <si>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</si>
  <si>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</si>
  <si>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</si>
  <si>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</si>
  <si>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</si>
  <si>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</si>
  <si>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</si>
  <si>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</si>
  <si>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</si>
  <si>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</si>
  <si>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</si>
  <si>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</si>
  <si>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</si>
  <si>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</si>
  <si>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</si>
  <si>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</si>
  <si>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</si>
  <si>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</si>
  <si>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</si>
  <si>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</si>
  <si>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</si>
  <si>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</si>
  <si>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</si>
  <si>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</si>
  <si>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</si>
  <si>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</si>
  <si>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</si>
  <si>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</si>
  <si>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</si>
  <si>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</si>
  <si>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</si>
  <si>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</si>
  <si>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</si>
  <si>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</si>
  <si>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</si>
  <si>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</si>
  <si>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</si>
  <si>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</si>
  <si>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</si>
  <si>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</si>
  <si>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</si>
  <si>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</si>
  <si>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</si>
  <si>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</si>
  <si>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</si>
  <si>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</si>
  <si>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</si>
  <si>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</si>
  <si>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</si>
  <si>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</si>
  <si>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</si>
  <si>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</si>
  <si>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</si>
  <si>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</si>
  <si>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</si>
  <si>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</si>
  <si>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Table 14</t>
  </si>
  <si>
    <t>Effect of other adjustments</t>
  </si>
  <si>
    <t>Effect of provisioning rules used for capital adequacy purposes</t>
  </si>
  <si>
    <t>Of which above 10% equity holdings in financial institutions</t>
  </si>
  <si>
    <t>Of which significant investments subject to limited recognition</t>
  </si>
  <si>
    <t>Of which intangible assets</t>
  </si>
  <si>
    <t>Of which tier II capital qualifying instruments</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</si>
  <si>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</si>
  <si>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</si>
  <si>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</si>
  <si>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</si>
  <si>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</si>
  <si>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</si>
  <si>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</si>
  <si>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</si>
  <si>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</si>
  <si>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</si>
  <si>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</si>
  <si>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</si>
  <si>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</si>
  <si>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</si>
  <si>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</si>
  <si>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</si>
  <si>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</si>
  <si>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</si>
  <si>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</si>
  <si>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</si>
  <si>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</si>
  <si>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</si>
  <si>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</si>
  <si>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</si>
  <si>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</si>
  <si>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</si>
  <si>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</si>
  <si>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</si>
  <si>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</si>
  <si>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Risk Exposure</t>
  </si>
  <si>
    <t>Bank</t>
  </si>
  <si>
    <t>Date</t>
  </si>
  <si>
    <t>Claims in the form of collective investment undertakings</t>
  </si>
  <si>
    <t>Claims in the form of collective investment undertakings (‘CIU’)*</t>
  </si>
  <si>
    <t>Currency induced credit risk</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</si>
  <si>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</si>
  <si>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</si>
  <si>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</si>
  <si>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</si>
  <si>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</si>
  <si>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</si>
  <si>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</si>
  <si>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</si>
  <si>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</si>
  <si>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</si>
  <si>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</si>
  <si>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</si>
  <si>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</si>
  <si>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</si>
  <si>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Total regulatory capital ratio ( ≥ 9.6 %)</t>
  </si>
  <si>
    <t>Common equity Tier 1 ratio ( ≥ 6.4 %)</t>
  </si>
  <si>
    <t>Total regulatory capital ratio ( ≥ 10.5 %)</t>
  </si>
  <si>
    <t xml:space="preserve">Tier 1 ratio ( ≥ 8.5 %) </t>
  </si>
  <si>
    <t>Based on Basel III framework</t>
  </si>
  <si>
    <t>Capital ratios as a percentage of RWA</t>
  </si>
  <si>
    <t>Risk-weighted assets (amounts, GEL)</t>
  </si>
  <si>
    <t>Total regulatory capital</t>
  </si>
  <si>
    <t>Tier 1</t>
  </si>
  <si>
    <t>Common Equity Tier 1 (CET1)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</si>
  <si>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</si>
  <si>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</si>
  <si>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</si>
  <si>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</si>
  <si>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</si>
  <si>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</si>
  <si>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</si>
  <si>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</si>
  <si>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</si>
  <si>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</si>
  <si>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</si>
  <si>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</si>
  <si>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</si>
  <si>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</si>
  <si>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</si>
  <si>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</si>
  <si>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</si>
  <si>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</si>
  <si>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</si>
  <si>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</si>
  <si>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</si>
  <si>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</si>
  <si>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</si>
  <si>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</si>
  <si>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</si>
  <si>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</si>
  <si>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</si>
  <si>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</si>
  <si>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</si>
  <si>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</si>
  <si>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</si>
  <si>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</si>
  <si>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</si>
  <si>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</si>
  <si>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</si>
  <si>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</si>
  <si>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</si>
  <si>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</si>
  <si>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</si>
  <si>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</si>
  <si>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</si>
  <si>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</si>
  <si>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</si>
  <si>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</si>
  <si>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</si>
  <si>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</si>
  <si>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</si>
  <si>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</si>
  <si>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</si>
  <si>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</si>
  <si>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</si>
  <si>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</si>
  <si>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</si>
  <si>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</si>
  <si>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</si>
  <si>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</si>
  <si>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</si>
  <si>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</si>
  <si>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</si>
  <si>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</si>
  <si>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Balance sheet items</t>
  </si>
  <si>
    <t>Table 5</t>
  </si>
  <si>
    <t>Other Real Estate Owned &amp; Repossessed Assets</t>
  </si>
  <si>
    <t>Subject to Currency Induced Credit Risk Framework</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</si>
  <si>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</si>
  <si>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</si>
  <si>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</si>
  <si>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</si>
  <si>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</si>
  <si>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</si>
  <si>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</si>
  <si>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</si>
  <si>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</si>
  <si>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</si>
  <si>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</si>
  <si>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</si>
  <si>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</si>
  <si>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</si>
  <si>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</si>
  <si>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</si>
  <si>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</si>
  <si>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</si>
  <si>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</si>
  <si>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</si>
  <si>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</si>
  <si>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</si>
  <si>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</si>
  <si>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</si>
  <si>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</si>
  <si>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</si>
  <si>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</si>
  <si>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</si>
  <si>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</si>
  <si>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</si>
  <si>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</si>
  <si>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</si>
  <si>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</si>
  <si>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</si>
  <si>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</si>
  <si>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</si>
  <si>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</si>
  <si>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</si>
  <si>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</si>
  <si>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</si>
  <si>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</si>
  <si>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</si>
  <si>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</si>
  <si>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</si>
  <si>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</si>
  <si>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</si>
  <si>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</si>
  <si>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</si>
  <si>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</si>
  <si>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</si>
  <si>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</si>
  <si>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</si>
  <si>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</si>
  <si>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</si>
  <si>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</si>
  <si>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</si>
  <si>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</si>
  <si>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</si>
  <si>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</si>
  <si>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</si>
  <si>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</si>
  <si>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</si>
  <si>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</si>
  <si>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</si>
  <si>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</si>
  <si>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</si>
  <si>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Risk-weighted assets (RWA) (Based on Basel III framework)</t>
  </si>
  <si>
    <t>Risk-weighted assets (RWA) (Based on Basel I frameworks)</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</si>
  <si>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</si>
  <si>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</si>
  <si>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</si>
  <si>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</si>
  <si>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</si>
  <si>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Common equity Tier 1 ratio ( ≥ 7.0 %)</t>
  </si>
  <si>
    <t>Based on Basel I framework</t>
  </si>
  <si>
    <t xml:space="preserve">Return on Average Assets (ROAA) </t>
  </si>
  <si>
    <t xml:space="preserve">Return on Average Equity (ROAE) </t>
  </si>
  <si>
    <t>Total Non-Interest Income</t>
  </si>
  <si>
    <t>Total Non-Interest Expenses</t>
  </si>
  <si>
    <t>Net Non-Interest Income</t>
  </si>
  <si>
    <t>Other claims</t>
  </si>
  <si>
    <t>Counterparty Credit Risk Weighted Exposures</t>
  </si>
  <si>
    <t>Currency induced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</si>
  <si>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</si>
  <si>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</si>
  <si>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</si>
  <si>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</si>
  <si>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</si>
  <si>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</si>
  <si>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</si>
  <si>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</si>
  <si>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</si>
  <si>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</si>
  <si>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</si>
  <si>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</si>
  <si>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</si>
  <si>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</si>
  <si>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</si>
  <si>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</si>
  <si>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</si>
  <si>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</si>
  <si>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</si>
  <si>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</si>
  <si>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</si>
  <si>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</si>
  <si>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</si>
  <si>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</si>
  <si>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</si>
  <si>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</si>
  <si>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 xml:space="preserve">Unhedged claims (Claims where the source of repayment is denominated in the different currency from the exposure's currency) </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</si>
  <si>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</si>
  <si>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</si>
  <si>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</si>
  <si>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</si>
  <si>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</si>
  <si>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</si>
  <si>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</si>
  <si>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</si>
  <si>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</si>
  <si>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</si>
  <si>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</si>
  <si>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</si>
  <si>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</si>
  <si>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</si>
  <si>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</si>
  <si>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</si>
  <si>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</si>
  <si>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</si>
  <si>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</si>
  <si>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</si>
  <si>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</si>
  <si>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</si>
  <si>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</si>
  <si>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</si>
  <si>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</si>
  <si>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</si>
  <si>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</si>
  <si>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</si>
  <si>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</si>
  <si>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</si>
  <si>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</si>
  <si>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</si>
  <si>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</si>
  <si>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</si>
  <si>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</si>
  <si>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</si>
  <si>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</si>
  <si>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</si>
  <si>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</si>
  <si>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</si>
  <si>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</si>
  <si>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</si>
  <si>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</si>
  <si>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</si>
  <si>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</si>
  <si>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</si>
  <si>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</si>
  <si>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</si>
  <si>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</si>
  <si>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</si>
  <si>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</si>
  <si>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</si>
  <si>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</si>
  <si>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</si>
  <si>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</si>
  <si>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</si>
  <si>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</si>
  <si>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</si>
  <si>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</si>
  <si>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</si>
  <si>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</si>
  <si>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</si>
  <si>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</si>
  <si>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</si>
  <si>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</si>
  <si>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</si>
  <si>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</si>
  <si>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</si>
  <si>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</si>
  <si>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</si>
  <si>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</si>
  <si>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NN of the President of the National Bank of Georgia on “Disclosure requirements for commercial banks within Pillar 3” and other relevant decrees and regulations of NBG. </t>
  </si>
  <si>
    <t>Contingent Liabilities and Commitments</t>
  </si>
  <si>
    <t>Credit Risk Weighted Exposures 
(On-balance items and off-balance items after credit conversion factor)</t>
  </si>
  <si>
    <t>Standardized approach - Effect of credit risk mitigation</t>
  </si>
  <si>
    <t>CREDO</t>
  </si>
  <si>
    <t>30.09.2017</t>
  </si>
  <si>
    <t>3Q2017</t>
  </si>
  <si>
    <t>2Q2017</t>
  </si>
  <si>
    <t>1Q2017</t>
  </si>
  <si>
    <t>X</t>
  </si>
  <si>
    <t xml:space="preserve">Access Microfinance Holding AG (Germany) </t>
  </si>
  <si>
    <t xml:space="preserve">Triodos Custody B.V., Triodos Fair Share Fund (Netherlands) </t>
  </si>
  <si>
    <t xml:space="preserve">Triodos SICAV II, Triodos Microfinance Fund (Luxembourg) </t>
  </si>
  <si>
    <t xml:space="preserve">ResponsAbility Participations AG (Switzerland) </t>
  </si>
  <si>
    <t xml:space="preserve">ResponsAbility Management Company S.A., responsAbility Global Microfinance Fund (Luxembourg) </t>
  </si>
  <si>
    <t xml:space="preserve">ResponsAbility SICAV (Lux) -  responsAbility SICAV (Lux) Microfinance Leaders Fund  </t>
  </si>
  <si>
    <t>Dan Balke (Germany)</t>
  </si>
  <si>
    <t>Thomas Engelhardt (Germany)</t>
  </si>
  <si>
    <t>Franciscus Bernardus Martinus Streppel (Netherlands)</t>
  </si>
  <si>
    <t>Paul-Catalin Panciu (Romania)</t>
  </si>
  <si>
    <t>Johannes Mainhardt (Germany)</t>
  </si>
  <si>
    <t>CDC Group PLC (UK)</t>
  </si>
  <si>
    <t xml:space="preserve">European Investment Bank (Luxembourg) </t>
  </si>
  <si>
    <t xml:space="preserve">International Finance Corporation (USA) </t>
  </si>
  <si>
    <t xml:space="preserve">Kreditanstalt für Wiederaufbau (Germany) </t>
  </si>
  <si>
    <t xml:space="preserve">LFS Financial Systems GmbH (Germany) </t>
  </si>
  <si>
    <t xml:space="preserve">Omidyar Tufts Microfinance Fund (USA) </t>
  </si>
  <si>
    <t>Zaal Pirtskhelava</t>
  </si>
  <si>
    <t>Erekle Zatiashvili</t>
  </si>
  <si>
    <t>Zaza Tkeshelashvili</t>
  </si>
  <si>
    <t>table 9 (Capital), C 15</t>
  </si>
  <si>
    <t>table 9 (Capital), C 7</t>
  </si>
  <si>
    <t>table 9 (Capital), C 11</t>
  </si>
  <si>
    <t>table 9 (Capital), C 13</t>
  </si>
  <si>
    <t>Dan Balke</t>
  </si>
  <si>
    <t>www.credo.ge</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</si>
</sst>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4">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9"/>
      <name val="Arial"/>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sz val="10"/>
      <name val="Geo_Arial"/>
      <family val="2"/>
    </font>
    <font>
      <sz val="12"/>
      <color indexed="8"/>
      <name val="Sylfaen"/>
      <family val="1"/>
    </font>
    <font>
      <i/>
      <sz val="10"/>
      <color theme="1"/>
      <name val="Calibri"/>
      <family val="2"/>
      <scheme val="minor"/>
    </font>
  </fonts>
  <fills count="7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s>
  <borders count="8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diagonal/>
    </border>
  </borders>
  <cellStyleXfs count="2096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1" applyNumberFormat="0" applyAlignment="0" applyProtection="0"/>
    <xf numFmtId="0" fontId="22" fillId="9" borderId="35"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168" fontId="23"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168" fontId="23"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169" fontId="23"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5"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5"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5"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5"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5"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5"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5"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168" fontId="23" fillId="64" borderId="41" applyNumberFormat="0" applyAlignment="0" applyProtection="0"/>
    <xf numFmtId="169" fontId="23" fillId="64" borderId="41" applyNumberFormat="0" applyAlignment="0" applyProtection="0"/>
    <xf numFmtId="168" fontId="23" fillId="64" borderId="41" applyNumberFormat="0" applyAlignment="0" applyProtection="0"/>
    <xf numFmtId="168" fontId="23" fillId="64" borderId="41" applyNumberFormat="0" applyAlignment="0" applyProtection="0"/>
    <xf numFmtId="169" fontId="23" fillId="64" borderId="41" applyNumberFormat="0" applyAlignment="0" applyProtection="0"/>
    <xf numFmtId="168" fontId="23" fillId="64" borderId="41" applyNumberFormat="0" applyAlignment="0" applyProtection="0"/>
    <xf numFmtId="168" fontId="23" fillId="64" borderId="41" applyNumberFormat="0" applyAlignment="0" applyProtection="0"/>
    <xf numFmtId="169" fontId="23" fillId="64" borderId="41" applyNumberFormat="0" applyAlignment="0" applyProtection="0"/>
    <xf numFmtId="168" fontId="23" fillId="64" borderId="41" applyNumberFormat="0" applyAlignment="0" applyProtection="0"/>
    <xf numFmtId="168" fontId="23" fillId="64" borderId="41" applyNumberFormat="0" applyAlignment="0" applyProtection="0"/>
    <xf numFmtId="169" fontId="23" fillId="64" borderId="41" applyNumberFormat="0" applyAlignment="0" applyProtection="0"/>
    <xf numFmtId="168" fontId="23" fillId="64" borderId="41" applyNumberFormat="0" applyAlignment="0" applyProtection="0"/>
    <xf numFmtId="0" fontId="21" fillId="64" borderId="41" applyNumberFormat="0" applyAlignment="0" applyProtection="0"/>
    <xf numFmtId="0" fontId="24" fillId="65" borderId="42" applyNumberFormat="0" applyAlignment="0" applyProtection="0"/>
    <xf numFmtId="0" fontId="25" fillId="10" borderId="38" applyNumberFormat="0" applyAlignment="0" applyProtection="0"/>
    <xf numFmtId="168"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0" fontId="24"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0" fontId="25" fillId="10" borderId="38"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0" fontId="24" fillId="65" borderId="42"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3">
      <alignment vertical="center"/>
    </xf>
    <xf numFmtId="38" fontId="9" fillId="0" borderId="43">
      <alignment vertical="center"/>
    </xf>
    <xf numFmtId="38" fontId="9" fillId="0" borderId="43">
      <alignment vertical="center"/>
    </xf>
    <xf numFmtId="38" fontId="9" fillId="0" borderId="43">
      <alignment vertical="center"/>
    </xf>
    <xf numFmtId="38" fontId="9" fillId="0" borderId="43">
      <alignment vertical="center"/>
    </xf>
    <xf numFmtId="38" fontId="9" fillId="0" borderId="43">
      <alignment vertical="center"/>
    </xf>
    <xf numFmtId="38" fontId="9" fillId="0" borderId="43">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2" applyNumberFormat="0" applyAlignment="0" applyProtection="0">
      <alignment horizontal="left" vertical="center"/>
    </xf>
    <xf numFmtId="0" fontId="37" fillId="0" borderId="32" applyNumberFormat="0" applyAlignment="0" applyProtection="0">
      <alignment horizontal="left" vertical="center"/>
    </xf>
    <xf numFmtId="168" fontId="37" fillId="0" borderId="32"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4" applyNumberFormat="0" applyFill="0" applyAlignment="0" applyProtection="0"/>
    <xf numFmtId="169" fontId="38" fillId="0" borderId="44" applyNumberFormat="0" applyFill="0" applyAlignment="0" applyProtection="0"/>
    <xf numFmtId="0" fontId="38" fillId="0" borderId="44" applyNumberFormat="0" applyFill="0" applyAlignment="0" applyProtection="0"/>
    <xf numFmtId="168" fontId="38" fillId="0" borderId="44" applyNumberFormat="0" applyFill="0" applyAlignment="0" applyProtection="0"/>
    <xf numFmtId="168" fontId="38" fillId="0" borderId="44" applyNumberFormat="0" applyFill="0" applyAlignment="0" applyProtection="0"/>
    <xf numFmtId="168" fontId="38" fillId="0" borderId="44" applyNumberFormat="0" applyFill="0" applyAlignment="0" applyProtection="0"/>
    <xf numFmtId="169" fontId="38" fillId="0" borderId="44" applyNumberFormat="0" applyFill="0" applyAlignment="0" applyProtection="0"/>
    <xf numFmtId="168" fontId="38" fillId="0" borderId="44" applyNumberFormat="0" applyFill="0" applyAlignment="0" applyProtection="0"/>
    <xf numFmtId="168" fontId="38" fillId="0" borderId="44" applyNumberFormat="0" applyFill="0" applyAlignment="0" applyProtection="0"/>
    <xf numFmtId="169" fontId="38" fillId="0" borderId="44" applyNumberFormat="0" applyFill="0" applyAlignment="0" applyProtection="0"/>
    <xf numFmtId="168" fontId="38" fillId="0" borderId="44" applyNumberFormat="0" applyFill="0" applyAlignment="0" applyProtection="0"/>
    <xf numFmtId="168" fontId="38" fillId="0" borderId="44" applyNumberFormat="0" applyFill="0" applyAlignment="0" applyProtection="0"/>
    <xf numFmtId="169" fontId="38" fillId="0" borderId="44" applyNumberFormat="0" applyFill="0" applyAlignment="0" applyProtection="0"/>
    <xf numFmtId="168" fontId="38" fillId="0" borderId="44" applyNumberFormat="0" applyFill="0" applyAlignment="0" applyProtection="0"/>
    <xf numFmtId="168" fontId="38" fillId="0" borderId="44" applyNumberFormat="0" applyFill="0" applyAlignment="0" applyProtection="0"/>
    <xf numFmtId="169" fontId="38" fillId="0" borderId="44" applyNumberFormat="0" applyFill="0" applyAlignment="0" applyProtection="0"/>
    <xf numFmtId="168" fontId="38" fillId="0" borderId="44" applyNumberFormat="0" applyFill="0" applyAlignment="0" applyProtection="0"/>
    <xf numFmtId="0" fontId="38" fillId="0" borderId="44" applyNumberFormat="0" applyFill="0" applyAlignment="0" applyProtection="0"/>
    <xf numFmtId="0" fontId="39" fillId="0" borderId="45" applyNumberFormat="0" applyFill="0" applyAlignment="0" applyProtection="0"/>
    <xf numFmtId="169" fontId="39" fillId="0" borderId="45" applyNumberFormat="0" applyFill="0" applyAlignment="0" applyProtection="0"/>
    <xf numFmtId="0" fontId="39" fillId="0" borderId="45" applyNumberFormat="0" applyFill="0" applyAlignment="0" applyProtection="0"/>
    <xf numFmtId="168" fontId="39" fillId="0" borderId="45" applyNumberFormat="0" applyFill="0" applyAlignment="0" applyProtection="0"/>
    <xf numFmtId="168" fontId="39" fillId="0" borderId="45" applyNumberFormat="0" applyFill="0" applyAlignment="0" applyProtection="0"/>
    <xf numFmtId="168" fontId="39" fillId="0" borderId="45" applyNumberFormat="0" applyFill="0" applyAlignment="0" applyProtection="0"/>
    <xf numFmtId="169" fontId="39" fillId="0" borderId="45" applyNumberFormat="0" applyFill="0" applyAlignment="0" applyProtection="0"/>
    <xf numFmtId="168" fontId="39" fillId="0" borderId="45" applyNumberFormat="0" applyFill="0" applyAlignment="0" applyProtection="0"/>
    <xf numFmtId="168" fontId="39" fillId="0" borderId="45" applyNumberFormat="0" applyFill="0" applyAlignment="0" applyProtection="0"/>
    <xf numFmtId="169" fontId="39" fillId="0" borderId="45" applyNumberFormat="0" applyFill="0" applyAlignment="0" applyProtection="0"/>
    <xf numFmtId="168" fontId="39" fillId="0" borderId="45" applyNumberFormat="0" applyFill="0" applyAlignment="0" applyProtection="0"/>
    <xf numFmtId="168" fontId="39" fillId="0" borderId="45" applyNumberFormat="0" applyFill="0" applyAlignment="0" applyProtection="0"/>
    <xf numFmtId="169" fontId="39" fillId="0" borderId="45" applyNumberFormat="0" applyFill="0" applyAlignment="0" applyProtection="0"/>
    <xf numFmtId="168" fontId="39" fillId="0" borderId="45" applyNumberFormat="0" applyFill="0" applyAlignment="0" applyProtection="0"/>
    <xf numFmtId="168" fontId="39" fillId="0" borderId="45" applyNumberFormat="0" applyFill="0" applyAlignment="0" applyProtection="0"/>
    <xf numFmtId="169" fontId="39" fillId="0" borderId="45" applyNumberFormat="0" applyFill="0" applyAlignment="0" applyProtection="0"/>
    <xf numFmtId="168" fontId="39" fillId="0" borderId="45" applyNumberFormat="0" applyFill="0" applyAlignment="0" applyProtection="0"/>
    <xf numFmtId="0" fontId="39" fillId="0" borderId="45" applyNumberFormat="0" applyFill="0" applyAlignment="0" applyProtection="0"/>
    <xf numFmtId="0" fontId="40" fillId="0" borderId="46" applyNumberFormat="0" applyFill="0" applyAlignment="0" applyProtection="0"/>
    <xf numFmtId="169" fontId="40" fillId="0" borderId="46" applyNumberFormat="0" applyFill="0" applyAlignment="0" applyProtection="0"/>
    <xf numFmtId="0" fontId="40" fillId="0" borderId="46" applyNumberFormat="0" applyFill="0" applyAlignment="0" applyProtection="0"/>
    <xf numFmtId="168" fontId="40" fillId="0" borderId="46" applyNumberFormat="0" applyFill="0" applyAlignment="0" applyProtection="0"/>
    <xf numFmtId="0" fontId="40" fillId="0" borderId="46" applyNumberFormat="0" applyFill="0" applyAlignment="0" applyProtection="0"/>
    <xf numFmtId="168" fontId="40" fillId="0" borderId="46" applyNumberFormat="0" applyFill="0" applyAlignment="0" applyProtection="0"/>
    <xf numFmtId="0" fontId="40" fillId="0" borderId="46" applyNumberFormat="0" applyFill="0" applyAlignment="0" applyProtection="0"/>
    <xf numFmtId="0" fontId="40" fillId="0" borderId="46" applyNumberFormat="0" applyFill="0" applyAlignment="0" applyProtection="0"/>
    <xf numFmtId="168" fontId="40" fillId="0" borderId="46" applyNumberFormat="0" applyFill="0" applyAlignment="0" applyProtection="0"/>
    <xf numFmtId="169" fontId="40" fillId="0" borderId="46" applyNumberFormat="0" applyFill="0" applyAlignment="0" applyProtection="0"/>
    <xf numFmtId="168" fontId="40" fillId="0" borderId="46" applyNumberFormat="0" applyFill="0" applyAlignment="0" applyProtection="0"/>
    <xf numFmtId="168" fontId="40" fillId="0" borderId="46" applyNumberFormat="0" applyFill="0" applyAlignment="0" applyProtection="0"/>
    <xf numFmtId="169" fontId="40" fillId="0" borderId="46" applyNumberFormat="0" applyFill="0" applyAlignment="0" applyProtection="0"/>
    <xf numFmtId="168" fontId="40" fillId="0" borderId="46" applyNumberFormat="0" applyFill="0" applyAlignment="0" applyProtection="0"/>
    <xf numFmtId="168" fontId="40" fillId="0" borderId="46" applyNumberFormat="0" applyFill="0" applyAlignment="0" applyProtection="0"/>
    <xf numFmtId="169" fontId="40" fillId="0" borderId="46" applyNumberFormat="0" applyFill="0" applyAlignment="0" applyProtection="0"/>
    <xf numFmtId="168" fontId="40" fillId="0" borderId="46" applyNumberFormat="0" applyFill="0" applyAlignment="0" applyProtection="0"/>
    <xf numFmtId="168" fontId="40" fillId="0" borderId="46" applyNumberFormat="0" applyFill="0" applyAlignment="0" applyProtection="0"/>
    <xf numFmtId="169" fontId="40" fillId="0" borderId="46" applyNumberFormat="0" applyFill="0" applyAlignment="0" applyProtection="0"/>
    <xf numFmtId="168" fontId="40" fillId="0" borderId="46" applyNumberFormat="0" applyFill="0" applyAlignment="0" applyProtection="0"/>
    <xf numFmtId="0" fontId="40" fillId="0" borderId="46"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1" applyNumberFormat="0" applyAlignment="0" applyProtection="0"/>
    <xf numFmtId="0" fontId="50" fillId="8" borderId="35"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168" fontId="51"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168" fontId="51"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169" fontId="51"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5"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5"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5"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5"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5"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5"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5"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168" fontId="51" fillId="43" borderId="41" applyNumberFormat="0" applyAlignment="0" applyProtection="0"/>
    <xf numFmtId="169" fontId="51" fillId="43" borderId="41" applyNumberFormat="0" applyAlignment="0" applyProtection="0"/>
    <xf numFmtId="168" fontId="51" fillId="43" borderId="41" applyNumberFormat="0" applyAlignment="0" applyProtection="0"/>
    <xf numFmtId="168" fontId="51" fillId="43" borderId="41" applyNumberFormat="0" applyAlignment="0" applyProtection="0"/>
    <xf numFmtId="169" fontId="51" fillId="43" borderId="41" applyNumberFormat="0" applyAlignment="0" applyProtection="0"/>
    <xf numFmtId="168" fontId="51" fillId="43" borderId="41" applyNumberFormat="0" applyAlignment="0" applyProtection="0"/>
    <xf numFmtId="168" fontId="51" fillId="43" borderId="41" applyNumberFormat="0" applyAlignment="0" applyProtection="0"/>
    <xf numFmtId="169" fontId="51" fillId="43" borderId="41" applyNumberFormat="0" applyAlignment="0" applyProtection="0"/>
    <xf numFmtId="168" fontId="51" fillId="43" borderId="41" applyNumberFormat="0" applyAlignment="0" applyProtection="0"/>
    <xf numFmtId="168" fontId="51" fillId="43" borderId="41" applyNumberFormat="0" applyAlignment="0" applyProtection="0"/>
    <xf numFmtId="169" fontId="51" fillId="43" borderId="41" applyNumberFormat="0" applyAlignment="0" applyProtection="0"/>
    <xf numFmtId="168" fontId="51" fillId="43" borderId="41" applyNumberFormat="0" applyAlignment="0" applyProtection="0"/>
    <xf numFmtId="0" fontId="49" fillId="43" borderId="41"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7" applyNumberFormat="0" applyFill="0" applyAlignment="0" applyProtection="0"/>
    <xf numFmtId="0" fontId="53" fillId="0" borderId="37" applyNumberFormat="0" applyFill="0" applyAlignment="0" applyProtection="0"/>
    <xf numFmtId="168" fontId="54" fillId="0" borderId="47"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0" fontId="52" fillId="0" borderId="47" applyNumberFormat="0" applyFill="0" applyAlignment="0" applyProtection="0"/>
    <xf numFmtId="0" fontId="53" fillId="0" borderId="37" applyNumberFormat="0" applyFill="0" applyAlignment="0" applyProtection="0"/>
    <xf numFmtId="0" fontId="53" fillId="0" borderId="37" applyNumberFormat="0" applyFill="0" applyAlignment="0" applyProtection="0"/>
    <xf numFmtId="0" fontId="53" fillId="0" borderId="37" applyNumberFormat="0" applyFill="0" applyAlignment="0" applyProtection="0"/>
    <xf numFmtId="0" fontId="53" fillId="0" borderId="37" applyNumberFormat="0" applyFill="0" applyAlignment="0" applyProtection="0"/>
    <xf numFmtId="0" fontId="53" fillId="0" borderId="37" applyNumberFormat="0" applyFill="0" applyAlignment="0" applyProtection="0"/>
    <xf numFmtId="0" fontId="53" fillId="0" borderId="37" applyNumberFormat="0" applyFill="0" applyAlignment="0" applyProtection="0"/>
    <xf numFmtId="0" fontId="53" fillId="0" borderId="37"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168" fontId="54" fillId="0" borderId="47"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168" fontId="54" fillId="0" borderId="47"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168" fontId="54" fillId="0" borderId="47"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168" fontId="54" fillId="0" borderId="47" applyNumberFormat="0" applyFill="0" applyAlignment="0" applyProtection="0"/>
    <xf numFmtId="0" fontId="52" fillId="0" borderId="47"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8"/>
    <xf numFmtId="169" fontId="9" fillId="0" borderId="48"/>
    <xf numFmtId="168" fontId="9" fillId="0" borderId="48"/>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9" applyNumberFormat="0" applyFont="0" applyAlignment="0" applyProtection="0"/>
    <xf numFmtId="0" fontId="11" fillId="11" borderId="3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1" fillId="11" borderId="3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1" fillId="11" borderId="3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168" fontId="2" fillId="0" borderId="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2" fillId="74" borderId="49" applyNumberFormat="0" applyFont="0" applyAlignment="0" applyProtection="0"/>
    <xf numFmtId="0" fontId="10" fillId="74" borderId="49" applyNumberFormat="0" applyFont="0" applyAlignment="0" applyProtection="0"/>
    <xf numFmtId="168" fontId="2" fillId="0" borderId="0"/>
    <xf numFmtId="0" fontId="10" fillId="74" borderId="49" applyNumberFormat="0" applyFont="0" applyAlignment="0" applyProtection="0"/>
    <xf numFmtId="0" fontId="10"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10" fillId="74" borderId="49" applyNumberFormat="0" applyFont="0" applyAlignment="0" applyProtection="0"/>
    <xf numFmtId="0" fontId="2"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169" fontId="2" fillId="0" borderId="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2" fillId="74" borderId="49" applyNumberFormat="0" applyFont="0" applyAlignment="0" applyProtection="0"/>
    <xf numFmtId="0" fontId="2" fillId="0" borderId="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49" applyNumberFormat="0" applyFont="0" applyAlignment="0" applyProtection="0"/>
    <xf numFmtId="0" fontId="11" fillId="11" borderId="39" applyNumberFormat="0" applyFont="0" applyAlignment="0" applyProtection="0"/>
    <xf numFmtId="0" fontId="10" fillId="74" borderId="49" applyNumberFormat="0" applyFont="0" applyAlignment="0" applyProtection="0"/>
    <xf numFmtId="0" fontId="11" fillId="11" borderId="39" applyNumberFormat="0" applyFont="0" applyAlignment="0" applyProtection="0"/>
    <xf numFmtId="0" fontId="10" fillId="74" borderId="49"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49"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49" applyNumberFormat="0" applyFont="0" applyAlignment="0" applyProtection="0"/>
    <xf numFmtId="0" fontId="11" fillId="11" borderId="39" applyNumberFormat="0" applyFont="0" applyAlignment="0" applyProtection="0"/>
    <xf numFmtId="0" fontId="10" fillId="74" borderId="49" applyNumberFormat="0" applyFont="0" applyAlignment="0" applyProtection="0"/>
    <xf numFmtId="0" fontId="11" fillId="11" borderId="39" applyNumberFormat="0" applyFont="0" applyAlignment="0" applyProtection="0"/>
    <xf numFmtId="0" fontId="10" fillId="74" borderId="49"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49"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49" applyNumberFormat="0" applyFont="0" applyAlignment="0" applyProtection="0"/>
    <xf numFmtId="0" fontId="11" fillId="11" borderId="39" applyNumberFormat="0" applyFont="0" applyAlignment="0" applyProtection="0"/>
    <xf numFmtId="0" fontId="10" fillId="74" borderId="49" applyNumberFormat="0" applyFont="0" applyAlignment="0" applyProtection="0"/>
    <xf numFmtId="0" fontId="11" fillId="11" borderId="39" applyNumberFormat="0" applyFont="0" applyAlignment="0" applyProtection="0"/>
    <xf numFmtId="0" fontId="10" fillId="74" borderId="49"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49"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49" applyNumberFormat="0" applyFont="0" applyAlignment="0" applyProtection="0"/>
    <xf numFmtId="0" fontId="11" fillId="11" borderId="39" applyNumberFormat="0" applyFont="0" applyAlignment="0" applyProtection="0"/>
    <xf numFmtId="0" fontId="10" fillId="74" borderId="49" applyNumberFormat="0" applyFont="0" applyAlignment="0" applyProtection="0"/>
    <xf numFmtId="0" fontId="11" fillId="11" borderId="39" applyNumberFormat="0" applyFont="0" applyAlignment="0" applyProtection="0"/>
    <xf numFmtId="0" fontId="10" fillId="74" borderId="49" applyNumberFormat="0" applyFont="0" applyAlignment="0" applyProtection="0"/>
    <xf numFmtId="0" fontId="11" fillId="11" borderId="39" applyNumberFormat="0" applyFont="0" applyAlignment="0" applyProtection="0"/>
    <xf numFmtId="0" fontId="11" fillId="11" borderId="39" applyNumberFormat="0" applyFont="0" applyAlignment="0" applyProtection="0"/>
    <xf numFmtId="0" fontId="10" fillId="74" borderId="49" applyNumberFormat="0" applyFont="0" applyAlignment="0" applyProtection="0"/>
    <xf numFmtId="0" fontId="11" fillId="11" borderId="3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1" fillId="11" borderId="3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168" fontId="2" fillId="0" borderId="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0" applyNumberFormat="0" applyAlignment="0" applyProtection="0"/>
    <xf numFmtId="0" fontId="67" fillId="9" borderId="36"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168" fontId="68"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168" fontId="68"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169" fontId="68"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6"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6"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6"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6"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6"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6"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6"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168" fontId="68" fillId="64" borderId="50" applyNumberFormat="0" applyAlignment="0" applyProtection="0"/>
    <xf numFmtId="169" fontId="68" fillId="64" borderId="50" applyNumberFormat="0" applyAlignment="0" applyProtection="0"/>
    <xf numFmtId="168" fontId="68" fillId="64" borderId="50" applyNumberFormat="0" applyAlignment="0" applyProtection="0"/>
    <xf numFmtId="168" fontId="68" fillId="64" borderId="50" applyNumberFormat="0" applyAlignment="0" applyProtection="0"/>
    <xf numFmtId="169" fontId="68" fillId="64" borderId="50" applyNumberFormat="0" applyAlignment="0" applyProtection="0"/>
    <xf numFmtId="168" fontId="68" fillId="64" borderId="50" applyNumberFormat="0" applyAlignment="0" applyProtection="0"/>
    <xf numFmtId="168" fontId="68" fillId="64" borderId="50" applyNumberFormat="0" applyAlignment="0" applyProtection="0"/>
    <xf numFmtId="169" fontId="68" fillId="64" borderId="50" applyNumberFormat="0" applyAlignment="0" applyProtection="0"/>
    <xf numFmtId="168" fontId="68" fillId="64" borderId="50" applyNumberFormat="0" applyAlignment="0" applyProtection="0"/>
    <xf numFmtId="168" fontId="68" fillId="64" borderId="50" applyNumberFormat="0" applyAlignment="0" applyProtection="0"/>
    <xf numFmtId="169" fontId="68" fillId="64" borderId="50" applyNumberFormat="0" applyAlignment="0" applyProtection="0"/>
    <xf numFmtId="168" fontId="68" fillId="64" borderId="50" applyNumberFormat="0" applyAlignment="0" applyProtection="0"/>
    <xf numFmtId="0" fontId="66" fillId="64" borderId="50"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1" applyNumberFormat="0" applyFill="0" applyAlignment="0" applyProtection="0"/>
    <xf numFmtId="0" fontId="4" fillId="0" borderId="40"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168" fontId="77"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168" fontId="77"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169" fontId="77"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40"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40"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40"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40"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40"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40"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40"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168" fontId="77" fillId="0" borderId="51" applyNumberFormat="0" applyFill="0" applyAlignment="0" applyProtection="0"/>
    <xf numFmtId="169" fontId="77" fillId="0" borderId="51" applyNumberFormat="0" applyFill="0" applyAlignment="0" applyProtection="0"/>
    <xf numFmtId="168" fontId="77" fillId="0" borderId="51" applyNumberFormat="0" applyFill="0" applyAlignment="0" applyProtection="0"/>
    <xf numFmtId="168" fontId="77" fillId="0" borderId="51" applyNumberFormat="0" applyFill="0" applyAlignment="0" applyProtection="0"/>
    <xf numFmtId="169" fontId="77" fillId="0" borderId="51" applyNumberFormat="0" applyFill="0" applyAlignment="0" applyProtection="0"/>
    <xf numFmtId="168" fontId="77" fillId="0" borderId="51" applyNumberFormat="0" applyFill="0" applyAlignment="0" applyProtection="0"/>
    <xf numFmtId="168" fontId="77" fillId="0" borderId="51" applyNumberFormat="0" applyFill="0" applyAlignment="0" applyProtection="0"/>
    <xf numFmtId="169" fontId="77" fillId="0" borderId="51" applyNumberFormat="0" applyFill="0" applyAlignment="0" applyProtection="0"/>
    <xf numFmtId="168" fontId="77" fillId="0" borderId="51" applyNumberFormat="0" applyFill="0" applyAlignment="0" applyProtection="0"/>
    <xf numFmtId="168" fontId="77" fillId="0" borderId="51" applyNumberFormat="0" applyFill="0" applyAlignment="0" applyProtection="0"/>
    <xf numFmtId="169" fontId="77" fillId="0" borderId="51" applyNumberFormat="0" applyFill="0" applyAlignment="0" applyProtection="0"/>
    <xf numFmtId="168" fontId="77" fillId="0" borderId="51" applyNumberFormat="0" applyFill="0" applyAlignment="0" applyProtection="0"/>
    <xf numFmtId="0" fontId="30" fillId="0" borderId="51" applyNumberFormat="0" applyFill="0" applyAlignment="0" applyProtection="0"/>
    <xf numFmtId="0" fontId="8" fillId="0" borderId="52"/>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cellStyleXfs>
  <cellXfs count="462">
    <xf numFmtId="0" fontId="0" fillId="0" borderId="0" xfId="0"/>
    <xf numFmtId="0" fontId="2" fillId="3" borderId="3" xfId="11" applyFont="1" applyFill="1" applyBorder="1" applyAlignment="1">
      <alignment horizontal="left" vertical="center" wrapText="1"/>
    </xf>
    <xf numFmtId="0" fontId="84"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5" fillId="0" borderId="0" xfId="0" applyFont="1"/>
    <xf numFmtId="0" fontId="86" fillId="0" borderId="0" xfId="0" applyFont="1"/>
    <xf numFmtId="0" fontId="2" fillId="0" borderId="0" xfId="0" applyFont="1" applyBorder="1"/>
    <xf numFmtId="0" fontId="85" fillId="0" borderId="0" xfId="0" applyFont="1" applyBorder="1"/>
    <xf numFmtId="0" fontId="86" fillId="0" borderId="0" xfId="0" applyFont="1" applyBorder="1"/>
    <xf numFmtId="0" fontId="2" fillId="0" borderId="1" xfId="0" applyFont="1" applyBorder="1"/>
    <xf numFmtId="0" fontId="87"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85" fillId="0" borderId="69" xfId="0" applyFont="1" applyFill="1" applyBorder="1" applyAlignment="1">
      <alignment horizontal="center" vertical="center" wrapText="1"/>
    </xf>
    <xf numFmtId="193" fontId="45" fillId="0" borderId="3" xfId="0" applyNumberFormat="1" applyFont="1" applyFill="1" applyBorder="1" applyAlignment="1" applyProtection="1">
      <alignment horizontal="center" vertical="center" wrapText="1"/>
      <protection locked="0"/>
    </xf>
    <xf numFmtId="193" fontId="85" fillId="0" borderId="3" xfId="0" applyNumberFormat="1" applyFont="1" applyFill="1" applyBorder="1" applyAlignment="1" applyProtection="1">
      <alignment horizontal="center" vertical="center" wrapText="1"/>
      <protection locked="0"/>
    </xf>
    <xf numFmtId="193" fontId="85" fillId="0" borderId="22" xfId="0" applyNumberFormat="1" applyFont="1" applyFill="1" applyBorder="1" applyAlignment="1" applyProtection="1">
      <alignment horizontal="center" vertical="center" wrapText="1"/>
      <protection locked="0"/>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Fill="1" applyBorder="1" applyAlignment="1" applyProtection="1">
      <alignment vertical="center" wrapText="1"/>
      <protection locked="0"/>
    </xf>
    <xf numFmtId="193" fontId="85" fillId="0" borderId="3" xfId="0" applyNumberFormat="1" applyFont="1" applyFill="1" applyBorder="1" applyAlignment="1" applyProtection="1">
      <alignment vertical="center" wrapText="1"/>
      <protection locked="0"/>
    </xf>
    <xf numFmtId="193" fontId="85" fillId="0" borderId="22" xfId="0" applyNumberFormat="1" applyFont="1" applyFill="1" applyBorder="1" applyAlignment="1" applyProtection="1">
      <alignment vertical="center" wrapText="1"/>
      <protection locked="0"/>
    </xf>
    <xf numFmtId="0" fontId="2" fillId="0" borderId="21" xfId="0" applyFont="1" applyFill="1" applyBorder="1" applyAlignment="1">
      <alignment horizontal="right" vertical="center" wrapText="1"/>
    </xf>
    <xf numFmtId="193" fontId="45" fillId="0" borderId="3" xfId="0" applyNumberFormat="1" applyFont="1" applyFill="1" applyBorder="1" applyAlignment="1" applyProtection="1">
      <alignment vertical="center" wrapText="1"/>
      <protection locked="0"/>
    </xf>
    <xf numFmtId="0" fontId="86" fillId="0" borderId="0" xfId="0" applyFont="1" applyFill="1"/>
    <xf numFmtId="193" fontId="85" fillId="0" borderId="3" xfId="0" applyNumberFormat="1" applyFont="1" applyBorder="1" applyAlignment="1" applyProtection="1">
      <alignment vertical="center" wrapText="1"/>
      <protection locked="0"/>
    </xf>
    <xf numFmtId="193" fontId="85" fillId="0" borderId="22" xfId="0" applyNumberFormat="1" applyFont="1" applyBorder="1" applyAlignment="1" applyProtection="1">
      <alignment vertical="center" wrapText="1"/>
      <protection locked="0"/>
    </xf>
    <xf numFmtId="0" fontId="2" fillId="2" borderId="21" xfId="0" applyFont="1" applyFill="1" applyBorder="1" applyAlignment="1">
      <alignment horizontal="right" vertical="center"/>
    </xf>
    <xf numFmtId="193" fontId="88" fillId="2" borderId="3" xfId="0" applyNumberFormat="1" applyFont="1" applyFill="1" applyBorder="1" applyAlignment="1" applyProtection="1">
      <alignment vertical="center"/>
      <protection locked="0"/>
    </xf>
    <xf numFmtId="193" fontId="88" fillId="2" borderId="22" xfId="0" applyNumberFormat="1" applyFont="1" applyFill="1" applyBorder="1" applyAlignment="1" applyProtection="1">
      <alignment vertical="center"/>
      <protection locked="0"/>
    </xf>
    <xf numFmtId="0" fontId="2" fillId="2" borderId="24" xfId="0" applyFont="1" applyFill="1" applyBorder="1" applyAlignment="1">
      <alignment horizontal="right" vertical="center"/>
    </xf>
    <xf numFmtId="193" fontId="88" fillId="2" borderId="25" xfId="0" applyNumberFormat="1" applyFont="1" applyFill="1" applyBorder="1" applyAlignment="1" applyProtection="1">
      <alignment vertical="center"/>
      <protection locked="0"/>
    </xf>
    <xf numFmtId="193" fontId="88" fillId="2" borderId="26" xfId="0" applyNumberFormat="1" applyFont="1" applyFill="1" applyBorder="1" applyAlignment="1" applyProtection="1">
      <alignment vertical="center"/>
      <protection locked="0"/>
    </xf>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193" fontId="2" fillId="0" borderId="3" xfId="7" applyNumberFormat="1" applyFont="1" applyFill="1" applyBorder="1" applyAlignment="1" applyProtection="1">
      <alignment horizontal="right"/>
    </xf>
    <xf numFmtId="193" fontId="2" fillId="36" borderId="3" xfId="7" applyNumberFormat="1" applyFont="1" applyFill="1" applyBorder="1" applyAlignment="1" applyProtection="1">
      <alignment horizontal="right"/>
    </xf>
    <xf numFmtId="193" fontId="2" fillId="0" borderId="10" xfId="0" applyNumberFormat="1" applyFont="1" applyFill="1" applyBorder="1" applyAlignment="1" applyProtection="1">
      <alignment horizontal="right"/>
    </xf>
    <xf numFmtId="193" fontId="2" fillId="0" borderId="3" xfId="0" applyNumberFormat="1" applyFont="1" applyFill="1" applyBorder="1" applyAlignment="1" applyProtection="1">
      <alignment horizontal="right"/>
    </xf>
    <xf numFmtId="193" fontId="2" fillId="36" borderId="22" xfId="0" applyNumberFormat="1" applyFont="1" applyFill="1" applyBorder="1" applyAlignment="1" applyProtection="1">
      <alignment horizontal="righ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193" fontId="2" fillId="0" borderId="3" xfId="7" applyNumberFormat="1" applyFont="1" applyFill="1" applyBorder="1" applyAlignment="1" applyProtection="1">
      <alignment horizontal="right"/>
      <protection locked="0"/>
    </xf>
    <xf numFmtId="193" fontId="2" fillId="0" borderId="10" xfId="0" applyNumberFormat="1" applyFont="1" applyFill="1" applyBorder="1" applyAlignment="1" applyProtection="1">
      <alignment horizontal="right"/>
      <protection locked="0"/>
    </xf>
    <xf numFmtId="193" fontId="2" fillId="0" borderId="3" xfId="0" applyNumberFormat="1" applyFont="1" applyFill="1" applyBorder="1" applyAlignment="1" applyProtection="1">
      <alignment horizontal="right"/>
      <protection locked="0"/>
    </xf>
    <xf numFmtId="193" fontId="2" fillId="0" borderId="22" xfId="0" applyNumberFormat="1" applyFont="1" applyFill="1" applyBorder="1" applyAlignment="1" applyProtection="1">
      <alignment horizontal="right"/>
    </xf>
    <xf numFmtId="0" fontId="2" fillId="0" borderId="24" xfId="0" applyFont="1" applyFill="1" applyBorder="1" applyAlignment="1" applyProtection="1">
      <alignment horizontal="left" indent="1"/>
    </xf>
    <xf numFmtId="0" fontId="45" fillId="0" borderId="73" xfId="0" applyFont="1" applyFill="1" applyBorder="1" applyAlignment="1" applyProtection="1"/>
    <xf numFmtId="193" fontId="2" fillId="36" borderId="25" xfId="7" applyNumberFormat="1" applyFont="1" applyFill="1" applyBorder="1" applyAlignment="1" applyProtection="1">
      <alignment horizontal="right"/>
    </xf>
    <xf numFmtId="193" fontId="2" fillId="36" borderId="26" xfId="0" applyNumberFormat="1" applyFont="1" applyFill="1" applyBorder="1" applyAlignment="1" applyProtection="1">
      <alignment horizontal="right"/>
    </xf>
    <xf numFmtId="0" fontId="89" fillId="0" borderId="0" xfId="0" applyFont="1" applyAlignment="1">
      <alignment vertical="center"/>
    </xf>
    <xf numFmtId="0" fontId="90"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left" indent="1"/>
    </xf>
    <xf numFmtId="38" fontId="2" fillId="0" borderId="3" xfId="0" applyNumberFormat="1" applyFont="1" applyFill="1" applyBorder="1" applyAlignment="1" applyProtection="1">
      <alignment horizontal="right"/>
      <protection locked="0"/>
    </xf>
    <xf numFmtId="38" fontId="2" fillId="0" borderId="22" xfId="0" applyNumberFormat="1" applyFont="1" applyFill="1" applyBorder="1" applyAlignment="1" applyProtection="1">
      <alignment horizontal="right"/>
      <protection locked="0"/>
    </xf>
    <xf numFmtId="0" fontId="2" fillId="0" borderId="3" xfId="0" applyFont="1" applyFill="1" applyBorder="1" applyAlignment="1">
      <alignment horizontal="left" wrapText="1" indent="1"/>
    </xf>
    <xf numFmtId="1" fontId="2" fillId="36" borderId="3" xfId="7" applyNumberFormat="1" applyFont="1" applyFill="1" applyBorder="1" applyAlignment="1" applyProtection="1">
      <alignment horizontal="right"/>
    </xf>
    <xf numFmtId="1" fontId="2" fillId="36" borderId="22" xfId="7" applyNumberFormat="1" applyFont="1" applyFill="1" applyBorder="1" applyAlignment="1" applyProtection="1">
      <alignment horizontal="right"/>
    </xf>
    <xf numFmtId="38" fontId="2" fillId="36" borderId="3" xfId="0" applyNumberFormat="1" applyFont="1" applyFill="1" applyBorder="1" applyAlignment="1">
      <alignment horizontal="right"/>
    </xf>
    <xf numFmtId="0" fontId="2" fillId="0" borderId="3" xfId="0" applyFont="1" applyFill="1" applyBorder="1" applyAlignment="1">
      <alignment horizontal="left" wrapText="1" indent="2"/>
    </xf>
    <xf numFmtId="0" fontId="45" fillId="0" borderId="3" xfId="0" applyFont="1" applyFill="1" applyBorder="1" applyAlignment="1"/>
    <xf numFmtId="38" fontId="2" fillId="3" borderId="3" xfId="0" applyNumberFormat="1" applyFont="1" applyFill="1" applyBorder="1" applyAlignment="1" applyProtection="1">
      <alignment horizontal="right"/>
      <protection locked="0"/>
    </xf>
    <xf numFmtId="1" fontId="2" fillId="3" borderId="3" xfId="7" applyNumberFormat="1" applyFont="1" applyFill="1" applyBorder="1" applyAlignment="1" applyProtection="1">
      <alignment horizontal="right"/>
    </xf>
    <xf numFmtId="1" fontId="2" fillId="3" borderId="22" xfId="7" applyNumberFormat="1" applyFont="1" applyFill="1" applyBorder="1" applyAlignment="1" applyProtection="1">
      <alignment horizontal="right"/>
    </xf>
    <xf numFmtId="0" fontId="45" fillId="0" borderId="3" xfId="0" applyFont="1" applyFill="1" applyBorder="1" applyAlignment="1">
      <alignment horizontal="left"/>
    </xf>
    <xf numFmtId="0" fontId="45" fillId="0" borderId="3" xfId="0" applyFont="1" applyFill="1" applyBorder="1" applyAlignment="1">
      <alignment horizontal="center"/>
    </xf>
    <xf numFmtId="0" fontId="45" fillId="3" borderId="3" xfId="0" applyFont="1" applyFill="1" applyBorder="1" applyAlignment="1">
      <alignment horizontal="center"/>
    </xf>
    <xf numFmtId="0" fontId="2" fillId="0" borderId="3" xfId="0" applyFont="1" applyFill="1" applyBorder="1" applyAlignment="1">
      <alignment horizontal="left" indent="1"/>
    </xf>
    <xf numFmtId="38" fontId="2" fillId="36" borderId="3" xfId="0" applyNumberFormat="1" applyFont="1" applyFill="1" applyBorder="1" applyAlignment="1" applyProtection="1">
      <alignment horizontal="right"/>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38" fontId="2" fillId="0" borderId="3" xfId="0" applyNumberFormat="1" applyFont="1" applyFill="1" applyBorder="1" applyAlignment="1" applyProtection="1">
      <alignment horizontal="right" vertical="center"/>
      <protection locked="0"/>
    </xf>
    <xf numFmtId="0" fontId="2" fillId="0" borderId="24" xfId="0" applyFont="1" applyFill="1" applyBorder="1" applyAlignment="1">
      <alignment horizontal="left" vertical="center" indent="1"/>
    </xf>
    <xf numFmtId="0" fontId="45" fillId="0" borderId="25" xfId="0" applyFont="1" applyFill="1" applyBorder="1" applyAlignment="1"/>
    <xf numFmtId="38" fontId="2" fillId="36" borderId="25" xfId="0" applyNumberFormat="1" applyFont="1" applyFill="1" applyBorder="1" applyAlignment="1">
      <alignment horizontal="right"/>
    </xf>
    <xf numFmtId="1" fontId="2" fillId="36" borderId="26" xfId="7" applyNumberFormat="1" applyFont="1" applyFill="1" applyBorder="1" applyAlignment="1" applyProtection="1">
      <alignment horizontal="right"/>
    </xf>
    <xf numFmtId="0" fontId="90" fillId="0" borderId="0" xfId="0" applyFont="1" applyBorder="1"/>
    <xf numFmtId="0" fontId="46" fillId="0" borderId="0" xfId="0" applyFont="1" applyFill="1" applyAlignment="1">
      <alignment horizontal="center"/>
    </xf>
    <xf numFmtId="0" fontId="85" fillId="0" borderId="21" xfId="0" applyFont="1" applyBorder="1" applyAlignment="1">
      <alignment horizontal="center" vertical="center" wrapText="1"/>
    </xf>
    <xf numFmtId="0" fontId="85" fillId="0" borderId="3" xfId="0" applyFont="1" applyBorder="1" applyAlignment="1">
      <alignment vertical="center" wrapText="1"/>
    </xf>
    <xf numFmtId="3" fontId="85" fillId="36" borderId="3" xfId="0" applyNumberFormat="1" applyFont="1" applyFill="1" applyBorder="1" applyAlignment="1">
      <alignment vertical="center" wrapText="1"/>
    </xf>
    <xf numFmtId="3" fontId="85" fillId="36" borderId="22" xfId="0" applyNumberFormat="1" applyFont="1" applyFill="1" applyBorder="1" applyAlignment="1">
      <alignment vertical="center" wrapText="1"/>
    </xf>
    <xf numFmtId="3" fontId="85" fillId="0" borderId="3" xfId="0" applyNumberFormat="1" applyFont="1" applyBorder="1" applyAlignment="1">
      <alignment vertical="center" wrapText="1"/>
    </xf>
    <xf numFmtId="3" fontId="85" fillId="0" borderId="22" xfId="0" applyNumberFormat="1" applyFont="1" applyBorder="1" applyAlignment="1">
      <alignment vertical="center" wrapText="1"/>
    </xf>
    <xf numFmtId="14" fontId="2" fillId="3" borderId="3" xfId="8" quotePrefix="1" applyNumberFormat="1" applyFont="1" applyFill="1" applyBorder="1" applyAlignment="1" applyProtection="1">
      <alignment horizontal="left" vertical="center" wrapText="1"/>
      <protection locked="0"/>
    </xf>
    <xf numFmtId="3" fontId="85" fillId="0" borderId="3" xfId="0" applyNumberFormat="1" applyFont="1" applyFill="1" applyBorder="1" applyAlignment="1">
      <alignment vertical="center" wrapText="1"/>
    </xf>
    <xf numFmtId="0" fontId="85" fillId="0" borderId="3" xfId="0" applyFont="1" applyFill="1" applyBorder="1" applyAlignment="1">
      <alignment vertical="center" wrapText="1"/>
    </xf>
    <xf numFmtId="0" fontId="85" fillId="0" borderId="24" xfId="0" applyFont="1" applyBorder="1" applyAlignment="1">
      <alignment horizontal="center" vertical="center" wrapText="1"/>
    </xf>
    <xf numFmtId="0" fontId="87" fillId="0" borderId="25" xfId="0" applyFont="1" applyBorder="1" applyAlignment="1">
      <alignment vertical="center" wrapText="1"/>
    </xf>
    <xf numFmtId="3" fontId="85" fillId="36" borderId="25" xfId="0" applyNumberFormat="1" applyFont="1" applyFill="1" applyBorder="1" applyAlignment="1">
      <alignment vertical="center" wrapText="1"/>
    </xf>
    <xf numFmtId="3" fontId="85" fillId="36" borderId="26" xfId="0" applyNumberFormat="1" applyFont="1" applyFill="1" applyBorder="1" applyAlignment="1">
      <alignment vertical="center" wrapText="1"/>
    </xf>
    <xf numFmtId="0" fontId="85" fillId="0" borderId="0" xfId="0" applyFont="1" applyBorder="1" applyAlignment="1">
      <alignment horizontal="center" vertical="center" wrapText="1"/>
    </xf>
    <xf numFmtId="0" fontId="85" fillId="0" borderId="0" xfId="0" applyFont="1" applyBorder="1" applyAlignment="1">
      <alignment vertical="center" wrapText="1"/>
    </xf>
    <xf numFmtId="0" fontId="85" fillId="0" borderId="0" xfId="0" applyFont="1" applyAlignment="1">
      <alignment wrapText="1"/>
    </xf>
    <xf numFmtId="0" fontId="85"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6" fillId="0" borderId="3" xfId="0" applyFont="1" applyBorder="1"/>
    <xf numFmtId="0" fontId="85" fillId="0" borderId="7" xfId="0" applyFont="1" applyFill="1" applyBorder="1" applyAlignment="1">
      <alignment horizontal="center" vertical="center" wrapText="1"/>
    </xf>
    <xf numFmtId="0" fontId="85" fillId="0" borderId="21" xfId="0" applyFont="1" applyBorder="1" applyAlignment="1">
      <alignment horizontal="center"/>
    </xf>
    <xf numFmtId="167" fontId="86" fillId="0" borderId="0" xfId="0" applyNumberFormat="1" applyFont="1"/>
    <xf numFmtId="0" fontId="85" fillId="0" borderId="0" xfId="0" applyFont="1" applyAlignment="1">
      <alignment vertical="center"/>
    </xf>
    <xf numFmtId="0" fontId="85" fillId="0" borderId="21" xfId="0" applyFont="1" applyBorder="1" applyAlignment="1">
      <alignment horizontal="center" vertical="center"/>
    </xf>
    <xf numFmtId="0" fontId="86" fillId="0" borderId="0" xfId="0" applyFont="1" applyAlignment="1"/>
    <xf numFmtId="0" fontId="85" fillId="0" borderId="13" xfId="0" applyFont="1" applyBorder="1" applyAlignment="1">
      <alignment wrapText="1"/>
    </xf>
    <xf numFmtId="0" fontId="85" fillId="0" borderId="0" xfId="0" applyFont="1" applyAlignment="1">
      <alignment horizontal="center" vertical="center"/>
    </xf>
    <xf numFmtId="0" fontId="85"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7" fillId="36" borderId="3" xfId="0" applyFont="1" applyFill="1" applyBorder="1" applyAlignment="1">
      <alignment horizontal="left" vertical="top" wrapText="1"/>
    </xf>
    <xf numFmtId="193"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2"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3" fontId="2" fillId="36" borderId="26" xfId="2" applyNumberFormat="1" applyFont="1" applyFill="1" applyBorder="1" applyAlignment="1" applyProtection="1">
      <alignment vertical="top" wrapText="1"/>
    </xf>
    <xf numFmtId="0" fontId="45" fillId="0" borderId="0" xfId="11" applyFont="1" applyFill="1" applyBorder="1" applyAlignment="1" applyProtection="1"/>
    <xf numFmtId="0" fontId="85" fillId="0" borderId="4" xfId="0" applyFont="1" applyFill="1" applyBorder="1" applyAlignment="1">
      <alignment horizontal="center" vertical="center" wrapText="1"/>
    </xf>
    <xf numFmtId="0" fontId="85" fillId="0" borderId="64" xfId="0" applyFont="1" applyFill="1" applyBorder="1" applyAlignment="1">
      <alignment horizontal="center" vertical="center" wrapText="1"/>
    </xf>
    <xf numFmtId="0" fontId="85" fillId="0" borderId="6" xfId="0" applyFont="1" applyFill="1" applyBorder="1" applyAlignment="1">
      <alignment horizontal="center" vertical="center" wrapText="1"/>
    </xf>
    <xf numFmtId="0" fontId="85" fillId="0" borderId="34" xfId="0" applyFont="1" applyBorder="1" applyAlignment="1">
      <alignment wrapText="1"/>
    </xf>
    <xf numFmtId="193" fontId="85" fillId="0" borderId="33" xfId="0" applyNumberFormat="1" applyFont="1" applyBorder="1" applyAlignment="1">
      <alignment vertical="center"/>
    </xf>
    <xf numFmtId="167" fontId="85" fillId="0" borderId="65" xfId="0" applyNumberFormat="1" applyFont="1" applyBorder="1" applyAlignment="1">
      <alignment horizontal="center"/>
    </xf>
    <xf numFmtId="167" fontId="86" fillId="0" borderId="0" xfId="0" applyNumberFormat="1" applyFont="1" applyBorder="1" applyAlignment="1">
      <alignment horizontal="center"/>
    </xf>
    <xf numFmtId="0" fontId="85" fillId="0" borderId="11" xfId="0" applyFont="1" applyBorder="1" applyAlignment="1">
      <alignment wrapText="1"/>
    </xf>
    <xf numFmtId="193" fontId="85" fillId="0" borderId="13" xfId="0" applyNumberFormat="1" applyFont="1" applyBorder="1" applyAlignment="1">
      <alignment vertical="center"/>
    </xf>
    <xf numFmtId="167" fontId="85" fillId="0" borderId="63" xfId="0" applyNumberFormat="1" applyFont="1" applyBorder="1" applyAlignment="1">
      <alignment horizontal="center"/>
    </xf>
    <xf numFmtId="193" fontId="89" fillId="0" borderId="13" xfId="0" applyNumberFormat="1" applyFont="1" applyBorder="1" applyAlignment="1">
      <alignment vertical="center"/>
    </xf>
    <xf numFmtId="167" fontId="89" fillId="0" borderId="63" xfId="0" applyNumberFormat="1" applyFont="1" applyBorder="1" applyAlignment="1">
      <alignment horizontal="center"/>
    </xf>
    <xf numFmtId="167" fontId="93" fillId="0" borderId="0" xfId="0" applyNumberFormat="1" applyFont="1" applyBorder="1" applyAlignment="1">
      <alignment horizontal="center"/>
    </xf>
    <xf numFmtId="193" fontId="85" fillId="36" borderId="13" xfId="0" applyNumberFormat="1" applyFont="1" applyFill="1" applyBorder="1" applyAlignment="1">
      <alignment vertical="center"/>
    </xf>
    <xf numFmtId="0" fontId="89" fillId="0" borderId="11" xfId="0" applyFont="1" applyBorder="1" applyAlignment="1">
      <alignment horizontal="right" wrapText="1"/>
    </xf>
    <xf numFmtId="167" fontId="46" fillId="76" borderId="63" xfId="0" applyNumberFormat="1" applyFont="1" applyFill="1" applyBorder="1" applyAlignment="1">
      <alignment horizontal="center"/>
    </xf>
    <xf numFmtId="0" fontId="85" fillId="0" borderId="12" xfId="0" applyFont="1" applyBorder="1" applyAlignment="1">
      <alignment wrapText="1"/>
    </xf>
    <xf numFmtId="193" fontId="85" fillId="0" borderId="14" xfId="0" applyNumberFormat="1" applyFont="1" applyBorder="1" applyAlignment="1">
      <alignment vertical="center"/>
    </xf>
    <xf numFmtId="167" fontId="85" fillId="0" borderId="66" xfId="0" applyNumberFormat="1" applyFont="1" applyBorder="1" applyAlignment="1">
      <alignment horizontal="center"/>
    </xf>
    <xf numFmtId="0" fontId="87" fillId="36" borderId="15" xfId="0" applyFont="1" applyFill="1" applyBorder="1" applyAlignment="1">
      <alignment wrapText="1"/>
    </xf>
    <xf numFmtId="193" fontId="87" fillId="36" borderId="16" xfId="0" applyNumberFormat="1" applyFont="1" applyFill="1" applyBorder="1" applyAlignment="1">
      <alignment vertical="center"/>
    </xf>
    <xf numFmtId="167" fontId="87" fillId="36" borderId="58" xfId="0" applyNumberFormat="1" applyFont="1" applyFill="1" applyBorder="1" applyAlignment="1">
      <alignment horizontal="center"/>
    </xf>
    <xf numFmtId="167" fontId="91" fillId="0" borderId="0" xfId="0" applyNumberFormat="1" applyFont="1" applyFill="1" applyBorder="1" applyAlignment="1">
      <alignment horizontal="center"/>
    </xf>
    <xf numFmtId="193" fontId="85" fillId="0" borderId="17" xfId="0" applyNumberFormat="1" applyFont="1" applyBorder="1" applyAlignment="1">
      <alignment vertical="center"/>
    </xf>
    <xf numFmtId="167" fontId="85" fillId="0" borderId="62" xfId="0" applyNumberFormat="1" applyFont="1" applyBorder="1" applyAlignment="1">
      <alignment horizontal="center"/>
    </xf>
    <xf numFmtId="0" fontId="89" fillId="0" borderId="12" xfId="0" applyFont="1" applyBorder="1" applyAlignment="1">
      <alignment horizontal="right" wrapText="1"/>
    </xf>
    <xf numFmtId="193" fontId="89" fillId="0" borderId="14" xfId="0" applyNumberFormat="1" applyFont="1" applyBorder="1" applyAlignment="1">
      <alignment vertical="center"/>
    </xf>
    <xf numFmtId="167" fontId="85" fillId="0" borderId="67" xfId="0" applyNumberFormat="1" applyFont="1" applyBorder="1" applyAlignment="1">
      <alignment horizontal="center"/>
    </xf>
    <xf numFmtId="0" fontId="85" fillId="0" borderId="24" xfId="0" applyFont="1" applyBorder="1" applyAlignment="1">
      <alignment horizontal="center"/>
    </xf>
    <xf numFmtId="0" fontId="87" fillId="36" borderId="59" xfId="0" applyFont="1" applyFill="1" applyBorder="1" applyAlignment="1">
      <alignment wrapText="1"/>
    </xf>
    <xf numFmtId="193" fontId="87" fillId="36" borderId="60" xfId="0" applyNumberFormat="1" applyFont="1" applyFill="1" applyBorder="1" applyAlignment="1">
      <alignment vertical="center"/>
    </xf>
    <xf numFmtId="167" fontId="87" fillId="36" borderId="61" xfId="0" applyNumberFormat="1" applyFont="1" applyFill="1" applyBorder="1" applyAlignment="1">
      <alignment horizontal="center"/>
    </xf>
    <xf numFmtId="0" fontId="85" fillId="0" borderId="57" xfId="0" applyFont="1" applyBorder="1"/>
    <xf numFmtId="0" fontId="85" fillId="0" borderId="21" xfId="0" applyFont="1" applyBorder="1" applyAlignment="1">
      <alignment vertical="center"/>
    </xf>
    <xf numFmtId="193" fontId="85" fillId="0" borderId="3" xfId="0" applyNumberFormat="1" applyFont="1" applyBorder="1" applyAlignment="1"/>
    <xf numFmtId="0" fontId="90"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3" fontId="85" fillId="36" borderId="25" xfId="0" applyNumberFormat="1" applyFont="1" applyFill="1" applyBorder="1"/>
    <xf numFmtId="0" fontId="87" fillId="0" borderId="0" xfId="0" applyFont="1" applyAlignment="1">
      <alignment horizontal="center"/>
    </xf>
    <xf numFmtId="0" fontId="85" fillId="0" borderId="18" xfId="0" applyFont="1" applyBorder="1"/>
    <xf numFmtId="0" fontId="85" fillId="0" borderId="20" xfId="0" applyFont="1" applyBorder="1"/>
    <xf numFmtId="0" fontId="85"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3" fontId="85" fillId="0" borderId="21" xfId="0" applyNumberFormat="1" applyFont="1" applyBorder="1" applyAlignment="1"/>
    <xf numFmtId="193" fontId="85" fillId="0" borderId="22" xfId="0" applyNumberFormat="1" applyFont="1" applyBorder="1" applyAlignment="1"/>
    <xf numFmtId="193" fontId="85" fillId="36" borderId="54" xfId="0" applyNumberFormat="1" applyFont="1" applyFill="1" applyBorder="1" applyAlignment="1"/>
    <xf numFmtId="0" fontId="45" fillId="3" borderId="26" xfId="16" applyFont="1" applyFill="1" applyBorder="1" applyAlignment="1" applyProtection="1">
      <protection locked="0"/>
    </xf>
    <xf numFmtId="193" fontId="85" fillId="36" borderId="24" xfId="0" applyNumberFormat="1" applyFont="1" applyFill="1" applyBorder="1"/>
    <xf numFmtId="193" fontId="85" fillId="36" borderId="26" xfId="0" applyNumberFormat="1" applyFont="1" applyFill="1" applyBorder="1"/>
    <xf numFmtId="193" fontId="85" fillId="36" borderId="55" xfId="0" applyNumberFormat="1" applyFont="1" applyFill="1" applyBorder="1"/>
    <xf numFmtId="0" fontId="85" fillId="0" borderId="0" xfId="0" applyFont="1" applyBorder="1" applyAlignment="1">
      <alignment vertical="center"/>
    </xf>
    <xf numFmtId="0" fontId="85" fillId="0" borderId="19" xfId="0" applyFont="1" applyBorder="1"/>
    <xf numFmtId="0" fontId="90" fillId="0" borderId="0" xfId="0" applyFont="1" applyAlignment="1">
      <alignment wrapText="1"/>
    </xf>
    <xf numFmtId="0" fontId="85" fillId="0" borderId="21" xfId="0" applyFont="1" applyBorder="1"/>
    <xf numFmtId="0" fontId="85" fillId="0" borderId="3" xfId="0" applyFont="1" applyBorder="1"/>
    <xf numFmtId="0" fontId="85" fillId="0" borderId="68" xfId="0" applyFont="1" applyBorder="1" applyAlignment="1">
      <alignment wrapText="1"/>
    </xf>
    <xf numFmtId="0" fontId="85" fillId="0" borderId="24" xfId="0" applyFont="1" applyBorder="1"/>
    <xf numFmtId="0" fontId="87" fillId="0" borderId="25" xfId="0" applyFont="1" applyBorder="1"/>
    <xf numFmtId="0" fontId="45" fillId="0" borderId="0" xfId="8" applyFont="1" applyFill="1" applyBorder="1" applyAlignment="1" applyProtection="1">
      <protection locked="0"/>
    </xf>
    <xf numFmtId="0" fontId="2" fillId="0" borderId="0" xfId="5" applyFont="1" applyFill="1" applyProtection="1">
      <protection locked="0"/>
    </xf>
    <xf numFmtId="0" fontId="45" fillId="0" borderId="56" xfId="8" applyFont="1" applyFill="1" applyBorder="1" applyAlignment="1" applyProtection="1">
      <protection locked="0"/>
    </xf>
    <xf numFmtId="0" fontId="45" fillId="0" borderId="19" xfId="8" applyFont="1" applyFill="1" applyBorder="1" applyAlignment="1" applyProtection="1">
      <alignment horizontal="center"/>
      <protection locked="0"/>
    </xf>
    <xf numFmtId="0" fontId="2" fillId="0" borderId="20" xfId="5" applyFont="1" applyFill="1" applyBorder="1" applyAlignment="1" applyProtection="1">
      <alignment horizontal="center"/>
      <protection locked="0"/>
    </xf>
    <xf numFmtId="0" fontId="2" fillId="3" borderId="21" xfId="15" applyFont="1" applyFill="1" applyBorder="1" applyAlignment="1" applyProtection="1">
      <alignment horizontal="left" vertical="center"/>
      <protection locked="0"/>
    </xf>
    <xf numFmtId="0" fontId="2" fillId="3" borderId="21" xfId="9" applyFont="1" applyFill="1" applyBorder="1" applyAlignment="1" applyProtection="1">
      <alignment horizontal="right" vertical="center"/>
      <protection locked="0"/>
    </xf>
    <xf numFmtId="193" fontId="2" fillId="0" borderId="3" xfId="8" applyNumberFormat="1" applyFont="1" applyFill="1" applyBorder="1" applyAlignment="1">
      <alignment horizontal="right" wrapText="1"/>
    </xf>
    <xf numFmtId="193" fontId="2" fillId="0" borderId="3" xfId="8" applyNumberFormat="1" applyFont="1" applyFill="1" applyBorder="1" applyAlignment="1" applyProtection="1">
      <alignment horizontal="right" wrapText="1"/>
      <protection locked="0"/>
    </xf>
    <xf numFmtId="193" fontId="2" fillId="36" borderId="22" xfId="1" applyNumberFormat="1" applyFont="1" applyFill="1" applyBorder="1" applyProtection="1">
      <protection locked="0"/>
    </xf>
    <xf numFmtId="193" fontId="2" fillId="0" borderId="0" xfId="5" applyNumberFormat="1" applyFont="1" applyFill="1" applyBorder="1" applyProtection="1">
      <protection locked="0"/>
    </xf>
    <xf numFmtId="3" fontId="2" fillId="3" borderId="3" xfId="16" applyNumberFormat="1" applyFont="1" applyFill="1" applyBorder="1" applyAlignment="1" applyProtection="1">
      <alignment horizontal="left" wrapText="1"/>
      <protection locked="0"/>
    </xf>
    <xf numFmtId="0" fontId="2" fillId="3" borderId="24" xfId="9" applyFont="1" applyFill="1" applyBorder="1" applyAlignment="1" applyProtection="1">
      <alignment horizontal="right" vertical="center"/>
      <protection locked="0"/>
    </xf>
    <xf numFmtId="193" fontId="45" fillId="36" borderId="25" xfId="16" applyNumberFormat="1" applyFont="1" applyFill="1" applyBorder="1" applyAlignment="1" applyProtection="1">
      <protection locked="0"/>
    </xf>
    <xf numFmtId="0" fontId="85" fillId="0" borderId="56" xfId="0" applyFont="1" applyBorder="1" applyAlignment="1">
      <alignment horizontal="center"/>
    </xf>
    <xf numFmtId="0" fontId="85" fillId="0" borderId="57" xfId="0" applyFont="1" applyBorder="1" applyAlignment="1">
      <alignment horizontal="center"/>
    </xf>
    <xf numFmtId="0" fontId="85" fillId="0" borderId="19" xfId="0" applyFont="1" applyBorder="1" applyAlignment="1">
      <alignment horizontal="center"/>
    </xf>
    <xf numFmtId="0" fontId="85" fillId="0" borderId="20" xfId="0" applyFont="1" applyBorder="1" applyAlignment="1">
      <alignment horizontal="center"/>
    </xf>
    <xf numFmtId="0" fontId="90"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4" fillId="3" borderId="3" xfId="11" applyFont="1" applyFill="1" applyBorder="1" applyAlignment="1">
      <alignment horizontal="left" vertical="center"/>
    </xf>
    <xf numFmtId="0" fontId="92"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2" xfId="5" applyNumberFormat="1" applyFont="1" applyFill="1" applyBorder="1" applyProtection="1">
      <protection locked="0"/>
    </xf>
    <xf numFmtId="0" fontId="94"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4"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2" fillId="0" borderId="3" xfId="11" applyFont="1" applyFill="1" applyBorder="1" applyAlignment="1">
      <alignment wrapText="1"/>
    </xf>
    <xf numFmtId="193" fontId="2" fillId="0" borderId="3" xfId="1" applyNumberFormat="1" applyFont="1" applyFill="1" applyBorder="1" applyProtection="1">
      <protection locked="0"/>
    </xf>
    <xf numFmtId="0" fontId="94" fillId="3" borderId="3" xfId="9" applyFont="1" applyFill="1" applyBorder="1" applyAlignment="1" applyProtection="1">
      <alignment horizontal="left" vertical="center"/>
      <protection locked="0"/>
    </xf>
    <xf numFmtId="0" fontId="92" fillId="3" borderId="3" xfId="20961" applyFont="1" applyFill="1" applyBorder="1" applyAlignment="1" applyProtection="1"/>
    <xf numFmtId="3" fontId="45" fillId="36" borderId="25" xfId="16" applyNumberFormat="1" applyFont="1" applyFill="1" applyBorder="1" applyAlignment="1" applyProtection="1">
      <protection locked="0"/>
    </xf>
    <xf numFmtId="193" fontId="45" fillId="36" borderId="25" xfId="1" applyNumberFormat="1" applyFont="1" applyFill="1" applyBorder="1" applyAlignment="1" applyProtection="1">
      <protection locked="0"/>
    </xf>
    <xf numFmtId="193" fontId="2" fillId="3" borderId="25" xfId="5" applyNumberFormat="1" applyFont="1" applyFill="1" applyBorder="1" applyProtection="1">
      <protection locked="0"/>
    </xf>
    <xf numFmtId="164" fontId="45" fillId="36" borderId="26" xfId="1" applyNumberFormat="1" applyFont="1" applyFill="1" applyBorder="1" applyAlignment="1" applyProtection="1">
      <protection locked="0"/>
    </xf>
    <xf numFmtId="193" fontId="85"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5" fillId="0" borderId="21" xfId="0" applyFont="1" applyFill="1" applyBorder="1" applyAlignment="1">
      <alignment horizontal="center" vertical="center"/>
    </xf>
    <xf numFmtId="0" fontId="45" fillId="0" borderId="3" xfId="0" applyFont="1" applyFill="1" applyBorder="1" applyAlignment="1" applyProtection="1">
      <alignment horizontal="left"/>
      <protection locked="0"/>
    </xf>
    <xf numFmtId="193" fontId="2" fillId="36" borderId="3" xfId="0" applyNumberFormat="1" applyFont="1" applyFill="1" applyBorder="1" applyAlignment="1" applyProtection="1">
      <alignment horizontal="right"/>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5" fillId="0" borderId="24" xfId="0" applyFont="1" applyFill="1" applyBorder="1" applyAlignment="1">
      <alignment horizontal="center" vertical="center"/>
    </xf>
    <xf numFmtId="0" fontId="45" fillId="0" borderId="27" xfId="0" applyNumberFormat="1" applyFont="1" applyFill="1" applyBorder="1" applyAlignment="1">
      <alignment vertical="center" wrapText="1"/>
    </xf>
    <xf numFmtId="193" fontId="2" fillId="0" borderId="25" xfId="0" applyNumberFormat="1" applyFont="1" applyFill="1" applyBorder="1" applyAlignment="1" applyProtection="1">
      <alignment horizontal="right"/>
    </xf>
    <xf numFmtId="193" fontId="2" fillId="36" borderId="25" xfId="0" applyNumberFormat="1" applyFont="1" applyFill="1" applyBorder="1" applyAlignment="1" applyProtection="1">
      <alignment horizontal="right"/>
    </xf>
    <xf numFmtId="0" fontId="92"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3" xfId="20960" applyFont="1" applyFill="1" applyBorder="1" applyAlignment="1" applyProtection="1">
      <alignment horizontal="left" wrapText="1" indent="1"/>
    </xf>
    <xf numFmtId="0" fontId="85" fillId="0" borderId="3" xfId="20960" applyFont="1" applyFill="1" applyBorder="1" applyAlignment="1" applyProtection="1">
      <alignment horizontal="left" wrapText="1" indent="1"/>
    </xf>
    <xf numFmtId="0" fontId="2" fillId="0" borderId="3" xfId="20960" applyFont="1" applyFill="1" applyBorder="1" applyAlignment="1" applyProtection="1">
      <alignment horizontal="left" wrapText="1" indent="1"/>
    </xf>
    <xf numFmtId="0" fontId="2" fillId="3" borderId="2" xfId="20960" applyFont="1" applyFill="1" applyBorder="1" applyAlignment="1" applyProtection="1">
      <alignment horizontal="right" indent="1"/>
    </xf>
    <xf numFmtId="0" fontId="2" fillId="0" borderId="2" xfId="20960" applyFont="1" applyFill="1" applyBorder="1" applyAlignment="1" applyProtection="1">
      <alignment horizontal="left" wrapText="1" indent="1"/>
    </xf>
    <xf numFmtId="0" fontId="95" fillId="0" borderId="0" xfId="0" applyFont="1" applyBorder="1" applyAlignment="1">
      <alignment wrapText="1"/>
    </xf>
    <xf numFmtId="0" fontId="2" fillId="3" borderId="3" xfId="20960" applyFont="1" applyFill="1" applyBorder="1" applyAlignment="1" applyProtection="1"/>
    <xf numFmtId="0" fontId="85" fillId="0" borderId="3" xfId="0" applyFont="1" applyFill="1" applyBorder="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65" fillId="0" borderId="3" xfId="0" applyFont="1" applyFill="1" applyBorder="1" applyAlignment="1">
      <alignment horizontal="center" vertical="center" wrapText="1"/>
    </xf>
    <xf numFmtId="0" fontId="2" fillId="0" borderId="25" xfId="0" applyFont="1" applyBorder="1" applyAlignment="1">
      <alignment vertical="center" wrapText="1"/>
    </xf>
    <xf numFmtId="0" fontId="45" fillId="0" borderId="0" xfId="0" applyFont="1" applyAlignment="1">
      <alignment horizontal="center"/>
    </xf>
    <xf numFmtId="0" fontId="85" fillId="0" borderId="0" xfId="0" applyFont="1" applyAlignment="1">
      <alignment horizontal="left" indent="1"/>
    </xf>
    <xf numFmtId="14" fontId="2" fillId="3" borderId="7" xfId="8" quotePrefix="1" applyNumberFormat="1" applyFont="1" applyFill="1" applyBorder="1" applyAlignment="1" applyProtection="1">
      <alignment horizontal="left"/>
      <protection locked="0"/>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3" fontId="87" fillId="36" borderId="25" xfId="0" applyNumberFormat="1" applyFont="1" applyFill="1" applyBorder="1" applyAlignment="1">
      <alignment horizontal="center" vertical="center"/>
    </xf>
    <xf numFmtId="0" fontId="85" fillId="0" borderId="3" xfId="0" applyFont="1" applyBorder="1" applyAlignment="1">
      <alignment wrapText="1"/>
    </xf>
    <xf numFmtId="0" fontId="85" fillId="0" borderId="3" xfId="0" applyFont="1" applyFill="1" applyBorder="1" applyAlignment="1"/>
    <xf numFmtId="0" fontId="87" fillId="36" borderId="3" xfId="0" applyFont="1" applyFill="1" applyBorder="1" applyAlignment="1">
      <alignment wrapText="1"/>
    </xf>
    <xf numFmtId="0" fontId="87" fillId="36" borderId="25" xfId="0" applyFont="1" applyFill="1" applyBorder="1" applyAlignment="1">
      <alignment wrapText="1"/>
    </xf>
    <xf numFmtId="0" fontId="85" fillId="0" borderId="18" xfId="0" applyFont="1" applyBorder="1" applyAlignment="1">
      <alignment horizontal="center" vertical="center"/>
    </xf>
    <xf numFmtId="193" fontId="85" fillId="36" borderId="20" xfId="0" applyNumberFormat="1" applyFont="1" applyFill="1" applyBorder="1" applyAlignment="1">
      <alignment horizontal="center" vertical="center"/>
    </xf>
    <xf numFmtId="0" fontId="85" fillId="0" borderId="0" xfId="0" applyFont="1" applyAlignment="1"/>
    <xf numFmtId="193" fontId="85" fillId="0" borderId="22" xfId="0" applyNumberFormat="1" applyFont="1" applyBorder="1" applyAlignment="1">
      <alignment wrapText="1"/>
    </xf>
    <xf numFmtId="193" fontId="85" fillId="36" borderId="22" xfId="0" applyNumberFormat="1" applyFont="1" applyFill="1" applyBorder="1" applyAlignment="1">
      <alignment horizontal="center" vertical="center" wrapText="1"/>
    </xf>
    <xf numFmtId="193" fontId="85" fillId="36" borderId="26"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5" fillId="0" borderId="11" xfId="0" applyFont="1" applyBorder="1" applyAlignment="1">
      <alignment horizontal="left" wrapText="1" indent="1"/>
    </xf>
    <xf numFmtId="0" fontId="89" fillId="0" borderId="11" xfId="0" applyFont="1" applyBorder="1" applyAlignment="1">
      <alignment horizontal="left" wrapText="1" indent="1"/>
    </xf>
    <xf numFmtId="0" fontId="89"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3" borderId="3" xfId="15" applyFont="1" applyFill="1" applyBorder="1" applyAlignment="1" applyProtection="1">
      <alignment horizontal="center" vertical="center"/>
      <protection locked="0"/>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5" fillId="0" borderId="18" xfId="0" applyFont="1" applyBorder="1" applyAlignment="1">
      <alignment horizontal="center" vertical="center" wrapText="1"/>
    </xf>
    <xf numFmtId="0" fontId="85" fillId="0" borderId="19" xfId="0" applyFont="1" applyFill="1" applyBorder="1" applyAlignment="1">
      <alignment horizontal="left" vertical="center" wrapText="1" indent="2"/>
    </xf>
    <xf numFmtId="0" fontId="85" fillId="0" borderId="19" xfId="0" applyFont="1" applyBorder="1" applyAlignment="1">
      <alignment horizontal="center" vertical="center" wrapText="1"/>
    </xf>
    <xf numFmtId="0" fontId="85" fillId="0" borderId="20" xfId="0" applyFont="1" applyBorder="1" applyAlignment="1">
      <alignment horizontal="center" vertical="center" wrapText="1"/>
    </xf>
    <xf numFmtId="0" fontId="96" fillId="0" borderId="0" xfId="11" applyFont="1" applyFill="1" applyBorder="1" applyAlignment="1" applyProtection="1"/>
    <xf numFmtId="0" fontId="97"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5"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5"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8" fillId="0" borderId="10" xfId="0" applyNumberFormat="1" applyFont="1" applyFill="1" applyBorder="1" applyAlignment="1">
      <alignment horizontal="left" vertical="center" wrapText="1"/>
    </xf>
    <xf numFmtId="0" fontId="97" fillId="0" borderId="10" xfId="0" applyNumberFormat="1" applyFont="1" applyFill="1" applyBorder="1" applyAlignment="1">
      <alignment vertical="center" wrapText="1"/>
    </xf>
    <xf numFmtId="0" fontId="85" fillId="0" borderId="3" xfId="15" applyFont="1" applyFill="1" applyBorder="1" applyAlignment="1" applyProtection="1">
      <alignment horizontal="center" vertical="center" wrapText="1"/>
      <protection locked="0"/>
    </xf>
    <xf numFmtId="0" fontId="2" fillId="3" borderId="22" xfId="5" applyFont="1" applyFill="1" applyBorder="1" applyAlignment="1" applyProtection="1">
      <alignment horizontal="center" vertical="center" wrapText="1"/>
      <protection locked="0"/>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6" fillId="0" borderId="3" xfId="17" applyFill="1" applyBorder="1" applyAlignment="1" applyProtection="1">
      <alignment horizontal="left" vertical="center"/>
    </xf>
    <xf numFmtId="0" fontId="85" fillId="0" borderId="11" xfId="0" applyFont="1" applyFill="1" applyBorder="1" applyAlignment="1">
      <alignment wrapText="1"/>
    </xf>
    <xf numFmtId="0" fontId="85" fillId="0" borderId="3" xfId="0" applyFont="1" applyBorder="1" applyAlignment="1">
      <alignment horizontal="center" vertical="center" wrapText="1"/>
    </xf>
    <xf numFmtId="0" fontId="87"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6" xfId="0" applyFont="1" applyBorder="1"/>
    <xf numFmtId="0" fontId="3" fillId="0" borderId="57" xfId="0" applyFont="1" applyBorder="1"/>
    <xf numFmtId="0" fontId="3" fillId="0" borderId="19" xfId="0" applyFont="1" applyBorder="1" applyAlignment="1">
      <alignment horizontal="center" vertical="center"/>
    </xf>
    <xf numFmtId="0" fontId="3" fillId="0" borderId="28" xfId="0" applyFont="1" applyBorder="1" applyAlignment="1">
      <alignment horizontal="center" vertical="center"/>
    </xf>
    <xf numFmtId="0" fontId="3" fillId="0" borderId="20" xfId="0" applyFont="1" applyBorder="1" applyAlignment="1">
      <alignment horizontal="center" vertical="center"/>
    </xf>
    <xf numFmtId="0" fontId="99" fillId="0" borderId="0" xfId="0" applyFont="1"/>
    <xf numFmtId="0" fontId="3" fillId="0" borderId="68" xfId="0" applyFont="1" applyBorder="1"/>
    <xf numFmtId="193" fontId="85" fillId="0" borderId="23" xfId="0" applyNumberFormat="1" applyFont="1" applyBorder="1" applyAlignment="1"/>
    <xf numFmtId="0" fontId="3" fillId="0" borderId="0" xfId="0" applyFont="1"/>
    <xf numFmtId="0" fontId="3" fillId="0" borderId="19" xfId="0" applyFont="1" applyBorder="1" applyAlignment="1">
      <alignment wrapText="1"/>
    </xf>
    <xf numFmtId="0" fontId="3" fillId="0" borderId="28"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0" borderId="3" xfId="0" applyNumberFormat="1" applyFont="1" applyFill="1" applyBorder="1"/>
    <xf numFmtId="193" fontId="3" fillId="0" borderId="8" xfId="0" applyNumberFormat="1" applyFont="1" applyBorder="1"/>
    <xf numFmtId="193" fontId="3" fillId="36" borderId="25" xfId="0" applyNumberFormat="1" applyFont="1" applyFill="1" applyBorder="1"/>
    <xf numFmtId="0" fontId="87" fillId="0" borderId="0" xfId="0" applyFont="1" applyFill="1" applyBorder="1" applyAlignment="1">
      <alignment horizontal="center" wrapText="1"/>
    </xf>
    <xf numFmtId="167" fontId="85" fillId="0" borderId="3" xfId="0" applyNumberFormat="1" applyFont="1" applyBorder="1" applyAlignment="1"/>
    <xf numFmtId="167" fontId="85" fillId="36" borderId="25" xfId="0" applyNumberFormat="1" applyFont="1" applyFill="1" applyBorder="1"/>
    <xf numFmtId="0" fontId="85" fillId="0" borderId="0" xfId="0" applyFont="1" applyFill="1" applyBorder="1" applyAlignment="1">
      <alignment vertical="center" wrapText="1"/>
    </xf>
    <xf numFmtId="0" fontId="85" fillId="0" borderId="74" xfId="0" applyFont="1" applyFill="1" applyBorder="1" applyAlignment="1">
      <alignment vertical="center" wrapText="1"/>
    </xf>
    <xf numFmtId="0" fontId="85" fillId="0" borderId="21" xfId="0" applyFont="1" applyFill="1" applyBorder="1"/>
    <xf numFmtId="0" fontId="85" fillId="0" borderId="21" xfId="0" applyFont="1" applyFill="1" applyBorder="1" applyAlignment="1">
      <alignment horizontal="center"/>
    </xf>
    <xf numFmtId="0" fontId="85" fillId="0" borderId="3" xfId="0" applyFont="1" applyFill="1" applyBorder="1" applyAlignment="1">
      <alignment horizontal="left" indent="1"/>
    </xf>
    <xf numFmtId="0" fontId="89" fillId="0" borderId="3" xfId="0" applyFont="1" applyFill="1" applyBorder="1" applyAlignment="1">
      <alignment horizontal="left" indent="1"/>
    </xf>
    <xf numFmtId="167" fontId="86" fillId="0" borderId="0" xfId="0" applyNumberFormat="1" applyFont="1" applyFill="1"/>
    <xf numFmtId="193" fontId="87" fillId="36" borderId="25" xfId="0" applyNumberFormat="1" applyFont="1" applyFill="1" applyBorder="1" applyAlignment="1">
      <alignment horizontal="left" vertical="center" wrapText="1"/>
    </xf>
    <xf numFmtId="0" fontId="87" fillId="0" borderId="1" xfId="0" applyFont="1" applyBorder="1" applyAlignment="1">
      <alignment horizontal="left"/>
    </xf>
    <xf numFmtId="0" fontId="87" fillId="36" borderId="82" xfId="0" applyFont="1" applyFill="1" applyBorder="1" applyAlignment="1">
      <alignment wrapText="1"/>
    </xf>
    <xf numFmtId="0" fontId="87" fillId="0" borderId="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45" fillId="0" borderId="0" xfId="0" applyFont="1"/>
    <xf numFmtId="10" fontId="2" fillId="0" borderId="3" xfId="20962" applyNumberFormat="1" applyFont="1" applyBorder="1" applyAlignment="1" applyProtection="1">
      <alignment vertical="center" wrapText="1"/>
      <protection locked="0"/>
    </xf>
    <xf numFmtId="10" fontId="85" fillId="0" borderId="3" xfId="20962" applyNumberFormat="1" applyFont="1" applyBorder="1" applyAlignment="1" applyProtection="1">
      <alignment vertical="center" wrapText="1"/>
      <protection locked="0"/>
    </xf>
    <xf numFmtId="10" fontId="45" fillId="0" borderId="3" xfId="20962" applyNumberFormat="1" applyFont="1" applyFill="1" applyBorder="1" applyAlignment="1" applyProtection="1">
      <alignment vertical="center" wrapText="1"/>
      <protection locked="0"/>
    </xf>
    <xf numFmtId="10" fontId="85" fillId="0" borderId="3" xfId="20962" applyNumberFormat="1" applyFont="1" applyFill="1" applyBorder="1" applyAlignment="1" applyProtection="1">
      <alignment vertical="center" wrapText="1"/>
      <protection locked="0"/>
    </xf>
    <xf numFmtId="10" fontId="45" fillId="0" borderId="3" xfId="20962" applyNumberFormat="1" applyFont="1" applyFill="1" applyBorder="1" applyAlignment="1" applyProtection="1">
      <alignment horizontal="center" vertical="center" wrapText="1"/>
      <protection locked="0"/>
    </xf>
    <xf numFmtId="10" fontId="85" fillId="0" borderId="3" xfId="20962" applyNumberFormat="1" applyFont="1" applyFill="1" applyBorder="1" applyAlignment="1" applyProtection="1">
      <alignment horizontal="center" vertical="center" wrapText="1"/>
      <protection locked="0"/>
    </xf>
    <xf numFmtId="10" fontId="2" fillId="2" borderId="3" xfId="20962" applyNumberFormat="1" applyFont="1" applyFill="1" applyBorder="1" applyAlignment="1" applyProtection="1">
      <alignment vertical="center"/>
      <protection locked="0"/>
    </xf>
    <xf numFmtId="10" fontId="88" fillId="2" borderId="3" xfId="20962" applyNumberFormat="1" applyFont="1" applyFill="1" applyBorder="1" applyAlignment="1" applyProtection="1">
      <alignment vertical="center"/>
      <protection locked="0"/>
    </xf>
    <xf numFmtId="10" fontId="2" fillId="2" borderId="25" xfId="20962" applyNumberFormat="1" applyFont="1" applyFill="1" applyBorder="1" applyAlignment="1" applyProtection="1">
      <alignment vertical="center"/>
      <protection locked="0"/>
    </xf>
    <xf numFmtId="10" fontId="88" fillId="2" borderId="25" xfId="20962" applyNumberFormat="1" applyFont="1" applyFill="1" applyBorder="1" applyAlignment="1" applyProtection="1">
      <alignment vertical="center"/>
      <protection locked="0"/>
    </xf>
    <xf numFmtId="164" fontId="2" fillId="36" borderId="3" xfId="7" applyNumberFormat="1" applyFont="1" applyFill="1" applyBorder="1" applyAlignment="1" applyProtection="1">
      <alignment horizontal="right"/>
    </xf>
    <xf numFmtId="164" fontId="2" fillId="3" borderId="3" xfId="7" applyNumberFormat="1" applyFont="1" applyFill="1" applyBorder="1" applyAlignment="1" applyProtection="1">
      <alignment horizontal="right"/>
    </xf>
    <xf numFmtId="164" fontId="2" fillId="36" borderId="25" xfId="7" applyNumberFormat="1" applyFont="1" applyFill="1" applyBorder="1" applyAlignment="1" applyProtection="1">
      <alignment horizontal="right"/>
    </xf>
    <xf numFmtId="0" fontId="101" fillId="0" borderId="8" xfId="0" applyFont="1" applyBorder="1" applyAlignment="1">
      <alignment wrapText="1"/>
    </xf>
    <xf numFmtId="10" fontId="3" fillId="0" borderId="23" xfId="0" applyNumberFormat="1" applyFont="1" applyBorder="1" applyAlignment="1"/>
    <xf numFmtId="0" fontId="96" fillId="0" borderId="0" xfId="0" applyFont="1" applyBorder="1" applyAlignment="1">
      <alignment horizontal="right" wrapText="1"/>
    </xf>
    <xf numFmtId="0" fontId="96" fillId="0" borderId="18" xfId="0" applyFont="1" applyBorder="1"/>
    <xf numFmtId="0" fontId="96" fillId="0" borderId="21" xfId="0" applyFont="1" applyBorder="1" applyAlignment="1">
      <alignment vertical="center"/>
    </xf>
    <xf numFmtId="0" fontId="96" fillId="0" borderId="8" xfId="0" applyFont="1" applyBorder="1" applyAlignment="1">
      <alignment wrapText="1"/>
    </xf>
    <xf numFmtId="0" fontId="96" fillId="0" borderId="23" xfId="0" applyFont="1" applyBorder="1" applyAlignment="1"/>
    <xf numFmtId="0" fontId="3" fillId="0" borderId="23" xfId="0" applyFont="1" applyBorder="1" applyAlignment="1"/>
    <xf numFmtId="0" fontId="101" fillId="0" borderId="71" xfId="0" applyFont="1" applyBorder="1" applyAlignment="1">
      <alignment wrapText="1"/>
    </xf>
    <xf numFmtId="10" fontId="3" fillId="0" borderId="83" xfId="0" applyNumberFormat="1" applyFont="1" applyBorder="1" applyAlignment="1"/>
    <xf numFmtId="167" fontId="3" fillId="0" borderId="3" xfId="0" applyNumberFormat="1" applyFont="1" applyBorder="1" applyAlignment="1">
      <alignment horizontal="center" vertical="center"/>
    </xf>
    <xf numFmtId="167" fontId="3" fillId="0" borderId="8" xfId="0" applyNumberFormat="1" applyFont="1" applyBorder="1" applyAlignment="1">
      <alignment horizontal="center" vertical="center"/>
    </xf>
    <xf numFmtId="167" fontId="0" fillId="0" borderId="22" xfId="0" applyNumberFormat="1" applyFill="1" applyBorder="1" applyAlignment="1">
      <alignment horizontal="center"/>
    </xf>
    <xf numFmtId="167" fontId="103" fillId="0" borderId="3" xfId="0" applyNumberFormat="1" applyFont="1" applyBorder="1" applyAlignment="1">
      <alignment horizontal="center" vertical="center"/>
    </xf>
    <xf numFmtId="193" fontId="103" fillId="0" borderId="3" xfId="0" applyNumberFormat="1" applyFont="1" applyBorder="1" applyAlignment="1">
      <alignment horizontal="center" vertical="center"/>
    </xf>
    <xf numFmtId="10" fontId="3" fillId="0" borderId="22" xfId="20962" applyNumberFormat="1" applyFont="1" applyBorder="1"/>
    <xf numFmtId="193" fontId="45" fillId="36" borderId="25" xfId="16" applyNumberFormat="1" applyFont="1" applyFill="1" applyBorder="1" applyAlignment="1" applyProtection="1"/>
    <xf numFmtId="193" fontId="2" fillId="36" borderId="26" xfId="1" applyNumberFormat="1" applyFont="1" applyFill="1" applyBorder="1" applyProtection="1"/>
    <xf numFmtId="0" fontId="6" fillId="0" borderId="3" xfId="17" applyBorder="1" applyAlignment="1" applyProtection="1"/>
    <xf numFmtId="0" fontId="95" fillId="0" borderId="71" xfId="0" applyFont="1" applyBorder="1" applyAlignment="1">
      <alignment horizontal="left" wrapText="1"/>
    </xf>
    <xf numFmtId="0" fontId="95" fillId="0" borderId="70" xfId="0" applyFont="1" applyBorder="1" applyAlignment="1">
      <alignment horizontal="left" wrapText="1"/>
    </xf>
    <xf numFmtId="0" fontId="2" fillId="0" borderId="28" xfId="0" applyFont="1" applyFill="1" applyBorder="1" applyAlignment="1" applyProtection="1">
      <alignment horizontal="center"/>
    </xf>
    <xf numFmtId="0" fontId="2" fillId="0" borderId="29" xfId="0" applyFont="1" applyFill="1" applyBorder="1" applyAlignment="1" applyProtection="1">
      <alignment horizontal="center"/>
    </xf>
    <xf numFmtId="0" fontId="2" fillId="0" borderId="31" xfId="0" applyFont="1" applyFill="1" applyBorder="1" applyAlignment="1" applyProtection="1">
      <alignment horizontal="center"/>
    </xf>
    <xf numFmtId="0" fontId="2" fillId="0" borderId="30" xfId="0" applyFont="1" applyFill="1" applyBorder="1" applyAlignment="1" applyProtection="1">
      <alignment horizontal="center"/>
    </xf>
    <xf numFmtId="0" fontId="87" fillId="0" borderId="4" xfId="0" applyFont="1" applyBorder="1" applyAlignment="1">
      <alignment horizontal="center" vertical="center"/>
    </xf>
    <xf numFmtId="0" fontId="87" fillId="0" borderId="72"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102" fillId="0" borderId="8" xfId="11" applyFont="1" applyBorder="1" applyAlignment="1">
      <alignment horizontal="left"/>
    </xf>
    <xf numFmtId="0" fontId="102" fillId="0" borderId="10" xfId="11" applyFont="1" applyBorder="1" applyAlignment="1">
      <alignment horizontal="left"/>
    </xf>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101" fillId="0" borderId="3" xfId="0" applyFont="1" applyBorder="1" applyAlignment="1">
      <alignment wrapText="1"/>
    </xf>
    <xf numFmtId="0" fontId="3" fillId="0" borderId="22" xfId="0" applyFont="1" applyBorder="1" applyAlignment="1"/>
    <xf numFmtId="0" fontId="45" fillId="0" borderId="76"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0" fontId="87" fillId="0" borderId="3" xfId="0" applyFont="1" applyFill="1" applyBorder="1" applyAlignment="1">
      <alignment horizontal="center" vertical="center" wrapText="1"/>
    </xf>
    <xf numFmtId="0" fontId="85" fillId="0" borderId="3" xfId="0" applyFont="1" applyFill="1" applyBorder="1" applyAlignment="1">
      <alignment horizontal="center" vertical="center" wrapText="1"/>
    </xf>
    <xf numFmtId="0" fontId="45" fillId="0" borderId="3" xfId="11" applyFont="1" applyFill="1" applyBorder="1" applyAlignment="1" applyProtection="1">
      <alignment horizontal="center" vertical="center" wrapText="1"/>
    </xf>
    <xf numFmtId="0" fontId="85" fillId="0" borderId="22" xfId="0" applyFont="1" applyFill="1" applyBorder="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100" fillId="3" borderId="77" xfId="13" applyFont="1" applyFill="1" applyBorder="1" applyAlignment="1" applyProtection="1">
      <alignment horizontal="center" vertical="center" wrapText="1"/>
      <protection locked="0"/>
    </xf>
    <xf numFmtId="0" fontId="100" fillId="3" borderId="69"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5" xfId="1" applyNumberFormat="1" applyFont="1" applyFill="1" applyBorder="1" applyAlignment="1" applyProtection="1">
      <alignment horizontal="center"/>
      <protection locked="0"/>
    </xf>
    <xf numFmtId="164" fontId="45" fillId="3" borderId="29"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7" fillId="0" borderId="53" xfId="0" applyFont="1" applyBorder="1" applyAlignment="1">
      <alignment horizontal="center" vertical="center" wrapText="1"/>
    </xf>
    <xf numFmtId="0" fontId="87" fillId="0" borderId="54" xfId="0" applyFont="1" applyBorder="1" applyAlignment="1">
      <alignment horizontal="center" vertical="center" wrapText="1"/>
    </xf>
    <xf numFmtId="164" fontId="45" fillId="0" borderId="78" xfId="1" applyNumberFormat="1" applyFont="1" applyFill="1" applyBorder="1" applyAlignment="1" applyProtection="1">
      <alignment horizontal="center" vertical="center" wrapText="1"/>
      <protection locked="0"/>
    </xf>
    <xf numFmtId="164" fontId="45" fillId="0" borderId="79" xfId="1" applyNumberFormat="1" applyFont="1" applyFill="1" applyBorder="1" applyAlignment="1" applyProtection="1">
      <alignment horizontal="center" vertical="center" wrapText="1"/>
      <protection locked="0"/>
    </xf>
    <xf numFmtId="0" fontId="3" fillId="0" borderId="77"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87" fillId="0" borderId="80" xfId="0" applyFont="1" applyBorder="1" applyAlignment="1">
      <alignment horizontal="center"/>
    </xf>
    <xf numFmtId="0" fontId="87" fillId="0" borderId="81"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cellXfs>
  <cellStyles count="20963">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do.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abSelected="1" zoomScaleNormal="100" workbookViewId="0">
      <selection activeCell="B12" sqref="B12"/>
    </sheetView>
  </sheetViews>
  <sheetFormatPr defaultColWidth="9.140625" defaultRowHeight="14.25"/>
  <cols>
    <col min="1" max="1" width="10.28515625" style="5" customWidth="1"/>
    <col min="2" max="2" width="134.7109375" style="6" bestFit="1" customWidth="1"/>
    <col min="3" max="3" width="39.42578125" style="6" customWidth="1"/>
    <col min="4" max="6" width="9.140625" style="6"/>
    <col min="7" max="7" width="25" style="6" customWidth="1"/>
    <col min="8" max="16384" width="9.140625" style="6"/>
  </cols>
  <sheetData>
    <row r="1" spans="1:3" ht="15">
      <c r="A1" s="218"/>
      <c r="B1" s="279" t="s">
        <v>375</v>
      </c>
      <c r="C1" s="218"/>
    </row>
    <row r="2" spans="1:3">
      <c r="A2" s="280">
        <v>1</v>
      </c>
      <c r="B2" s="281" t="s">
        <v>376</v>
      </c>
      <c r="C2" s="123" t="s">
        <v>409</v>
      </c>
    </row>
    <row r="3" spans="1:3">
      <c r="A3" s="280">
        <v>2</v>
      </c>
      <c r="B3" s="282" t="s">
        <v>372</v>
      </c>
      <c r="C3" s="123" t="s">
        <v>439</v>
      </c>
    </row>
    <row r="4" spans="1:3">
      <c r="A4" s="280">
        <v>3</v>
      </c>
      <c r="B4" s="283" t="s">
        <v>377</v>
      </c>
      <c r="C4" s="123" t="s">
        <v>432</v>
      </c>
    </row>
    <row r="5" spans="1:3">
      <c r="A5" s="284">
        <v>4</v>
      </c>
      <c r="B5" s="285" t="s">
        <v>373</v>
      </c>
      <c r="C5" s="413" t="s">
        <v>440</v>
      </c>
    </row>
    <row r="6" spans="1:3" s="286" customFormat="1" ht="45.75" customHeight="1">
      <c r="A6" s="414" t="s">
        <v>405</v>
      </c>
      <c r="B6" s="415"/>
      <c r="C6" s="415"/>
    </row>
    <row r="7" spans="1:3" ht="15">
      <c r="A7" s="287" t="s">
        <v>36</v>
      </c>
      <c r="B7" s="279" t="s">
        <v>374</v>
      </c>
    </row>
    <row r="8" spans="1:3">
      <c r="A8" s="218">
        <v>1</v>
      </c>
      <c r="B8" s="340" t="s">
        <v>26</v>
      </c>
    </row>
    <row r="9" spans="1:3">
      <c r="A9" s="218">
        <v>2</v>
      </c>
      <c r="B9" s="341" t="s">
        <v>27</v>
      </c>
    </row>
    <row r="10" spans="1:3">
      <c r="A10" s="218">
        <v>3</v>
      </c>
      <c r="B10" s="341" t="s">
        <v>28</v>
      </c>
    </row>
    <row r="11" spans="1:3">
      <c r="A11" s="218">
        <v>4</v>
      </c>
      <c r="B11" s="341" t="s">
        <v>29</v>
      </c>
      <c r="C11" s="129"/>
    </row>
    <row r="12" spans="1:3">
      <c r="A12" s="218">
        <v>5</v>
      </c>
      <c r="B12" s="341" t="s">
        <v>30</v>
      </c>
    </row>
    <row r="13" spans="1:3">
      <c r="A13" s="218">
        <v>6</v>
      </c>
      <c r="B13" s="340" t="s">
        <v>384</v>
      </c>
    </row>
    <row r="14" spans="1:3">
      <c r="A14" s="218">
        <v>7</v>
      </c>
      <c r="B14" s="340" t="s">
        <v>378</v>
      </c>
    </row>
    <row r="15" spans="1:3">
      <c r="A15" s="218">
        <v>8</v>
      </c>
      <c r="B15" s="341" t="s">
        <v>379</v>
      </c>
    </row>
    <row r="16" spans="1:3">
      <c r="A16" s="218">
        <v>9</v>
      </c>
      <c r="B16" s="341" t="s">
        <v>31</v>
      </c>
    </row>
    <row r="17" spans="1:2">
      <c r="A17" s="218">
        <v>10</v>
      </c>
      <c r="B17" s="341" t="s">
        <v>32</v>
      </c>
    </row>
    <row r="18" spans="1:2">
      <c r="A18" s="218">
        <v>11</v>
      </c>
      <c r="B18" s="342" t="s">
        <v>380</v>
      </c>
    </row>
    <row r="19" spans="1:2">
      <c r="A19" s="218">
        <v>12</v>
      </c>
      <c r="B19" s="342" t="s">
        <v>33</v>
      </c>
    </row>
    <row r="20" spans="1:2">
      <c r="A20" s="218">
        <v>13</v>
      </c>
      <c r="B20" s="343" t="s">
        <v>381</v>
      </c>
    </row>
    <row r="21" spans="1:2">
      <c r="A21" s="218">
        <v>14</v>
      </c>
      <c r="B21" s="342" t="s">
        <v>34</v>
      </c>
    </row>
    <row r="22" spans="1:2">
      <c r="A22" s="288">
        <v>15</v>
      </c>
      <c r="B22" s="342" t="s">
        <v>35</v>
      </c>
    </row>
    <row r="23" spans="1:2">
      <c r="A23" s="132"/>
      <c r="B23" s="25"/>
    </row>
    <row r="24" spans="1:2">
      <c r="A24" s="132"/>
      <c r="B24" s="25"/>
    </row>
    <row r="25" spans="1:2">
      <c r="A25" s="132"/>
      <c r="B25" s="25"/>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7" location="'10. CC2'!A1" display="Reconciliation of regulatory capital to balance sheet "/>
    <hyperlink ref="B18" location="'11. CRWA '!A1" display="Credit risk weighted risk exposures"/>
    <hyperlink ref="B19" location="'12. CRM'!A1" display="Credit risk mitigation"/>
    <hyperlink ref="B20" location="'13. CRME '!A1" display="Standardized approach: Credit risk, effect of credit risk mitigation"/>
    <hyperlink ref="B21" location="'14. CICR'!A1" display="Currency induced credit risk (CICR)"/>
    <hyperlink ref="B22" location="'15. CCR '!A1" display="Counterparty credit risk"/>
    <hyperlink ref="C5" r:id="rId1"/>
    <hyperlink ref="B13" location="'6. Administrators-sharehold'!A1" display="Information about supervisory board, senior management and shareholders"/>
    <hyperlink ref="B14" location="'7. LI1  '!A1" display="Linkages between financial statement assets and  balance sheet items subject to credit risk weighting"/>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55"/>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sheetView>
  </sheetViews>
  <sheetFormatPr defaultColWidth="9.140625" defaultRowHeight="12.75"/>
  <cols>
    <col min="1" max="1" width="9.5703125" style="132" bestFit="1" customWidth="1"/>
    <col min="2" max="2" width="132.42578125" style="5" customWidth="1"/>
    <col min="3" max="3" width="18.42578125" style="5" customWidth="1"/>
    <col min="4" max="16384" width="9.140625" style="5"/>
  </cols>
  <sheetData>
    <row r="1" spans="1:3">
      <c r="A1" s="3" t="s">
        <v>37</v>
      </c>
      <c r="B1" s="381" t="s">
        <v>409</v>
      </c>
    </row>
    <row r="2" spans="1:3" s="118" customFormat="1" ht="15.75" customHeight="1">
      <c r="A2" s="118" t="s">
        <v>38</v>
      </c>
      <c r="B2" s="4" t="s">
        <v>410</v>
      </c>
    </row>
    <row r="3" spans="1:3" s="118" customFormat="1" ht="15.75" customHeight="1"/>
    <row r="4" spans="1:3" ht="13.5" thickBot="1">
      <c r="A4" s="132" t="s">
        <v>270</v>
      </c>
      <c r="B4" s="199" t="s">
        <v>269</v>
      </c>
    </row>
    <row r="5" spans="1:3">
      <c r="A5" s="133" t="s">
        <v>11</v>
      </c>
      <c r="B5" s="134"/>
      <c r="C5" s="135" t="s">
        <v>80</v>
      </c>
    </row>
    <row r="6" spans="1:3">
      <c r="A6" s="136">
        <v>1</v>
      </c>
      <c r="B6" s="137" t="s">
        <v>268</v>
      </c>
      <c r="C6" s="138">
        <f>SUM(C7:C11)</f>
        <v>111337205.02</v>
      </c>
    </row>
    <row r="7" spans="1:3">
      <c r="A7" s="136">
        <v>2</v>
      </c>
      <c r="B7" s="139" t="s">
        <v>267</v>
      </c>
      <c r="C7" s="140">
        <v>4400000</v>
      </c>
    </row>
    <row r="8" spans="1:3">
      <c r="A8" s="136">
        <v>3</v>
      </c>
      <c r="B8" s="141" t="s">
        <v>266</v>
      </c>
      <c r="C8" s="140"/>
    </row>
    <row r="9" spans="1:3">
      <c r="A9" s="136">
        <v>4</v>
      </c>
      <c r="B9" s="141" t="s">
        <v>265</v>
      </c>
      <c r="C9" s="140">
        <v>396459</v>
      </c>
    </row>
    <row r="10" spans="1:3">
      <c r="A10" s="136">
        <v>5</v>
      </c>
      <c r="B10" s="141" t="s">
        <v>264</v>
      </c>
      <c r="C10" s="140"/>
    </row>
    <row r="11" spans="1:3">
      <c r="A11" s="136">
        <v>6</v>
      </c>
      <c r="B11" s="142" t="s">
        <v>263</v>
      </c>
      <c r="C11" s="140">
        <v>106540746.02</v>
      </c>
    </row>
    <row r="12" spans="1:3" s="114" customFormat="1">
      <c r="A12" s="136">
        <v>7</v>
      </c>
      <c r="B12" s="137" t="s">
        <v>262</v>
      </c>
      <c r="C12" s="143">
        <f>SUM(C13:C27)</f>
        <v>4226118.7</v>
      </c>
    </row>
    <row r="13" spans="1:3" s="114" customFormat="1">
      <c r="A13" s="136">
        <v>8</v>
      </c>
      <c r="B13" s="144" t="s">
        <v>261</v>
      </c>
      <c r="C13" s="145">
        <v>396459</v>
      </c>
    </row>
    <row r="14" spans="1:3" s="114" customFormat="1" ht="25.5">
      <c r="A14" s="136">
        <v>9</v>
      </c>
      <c r="B14" s="146" t="s">
        <v>260</v>
      </c>
      <c r="C14" s="145"/>
    </row>
    <row r="15" spans="1:3" s="114" customFormat="1">
      <c r="A15" s="136">
        <v>10</v>
      </c>
      <c r="B15" s="147" t="s">
        <v>259</v>
      </c>
      <c r="C15" s="145">
        <v>3829659.7</v>
      </c>
    </row>
    <row r="16" spans="1:3" s="114" customFormat="1">
      <c r="A16" s="136">
        <v>11</v>
      </c>
      <c r="B16" s="148" t="s">
        <v>258</v>
      </c>
      <c r="C16" s="145"/>
    </row>
    <row r="17" spans="1:3" s="114" customFormat="1">
      <c r="A17" s="136">
        <v>12</v>
      </c>
      <c r="B17" s="147" t="s">
        <v>257</v>
      </c>
      <c r="C17" s="145"/>
    </row>
    <row r="18" spans="1:3" s="114" customFormat="1">
      <c r="A18" s="136">
        <v>13</v>
      </c>
      <c r="B18" s="147" t="s">
        <v>256</v>
      </c>
      <c r="C18" s="145"/>
    </row>
    <row r="19" spans="1:3" s="114" customFormat="1">
      <c r="A19" s="136">
        <v>14</v>
      </c>
      <c r="B19" s="147" t="s">
        <v>255</v>
      </c>
      <c r="C19" s="145"/>
    </row>
    <row r="20" spans="1:3" s="114" customFormat="1">
      <c r="A20" s="136">
        <v>15</v>
      </c>
      <c r="B20" s="147" t="s">
        <v>254</v>
      </c>
      <c r="C20" s="145"/>
    </row>
    <row r="21" spans="1:3" s="114" customFormat="1" ht="25.5">
      <c r="A21" s="136">
        <v>16</v>
      </c>
      <c r="B21" s="146" t="s">
        <v>253</v>
      </c>
      <c r="C21" s="145"/>
    </row>
    <row r="22" spans="1:3" s="114" customFormat="1">
      <c r="A22" s="136">
        <v>17</v>
      </c>
      <c r="B22" s="149" t="s">
        <v>252</v>
      </c>
      <c r="C22" s="145"/>
    </row>
    <row r="23" spans="1:3" s="114" customFormat="1">
      <c r="A23" s="136">
        <v>18</v>
      </c>
      <c r="B23" s="146" t="s">
        <v>251</v>
      </c>
      <c r="C23" s="145"/>
    </row>
    <row r="24" spans="1:3" s="114" customFormat="1" ht="25.5">
      <c r="A24" s="136">
        <v>19</v>
      </c>
      <c r="B24" s="146" t="s">
        <v>228</v>
      </c>
      <c r="C24" s="145"/>
    </row>
    <row r="25" spans="1:3" s="114" customFormat="1">
      <c r="A25" s="136">
        <v>20</v>
      </c>
      <c r="B25" s="150" t="s">
        <v>250</v>
      </c>
      <c r="C25" s="145"/>
    </row>
    <row r="26" spans="1:3" s="114" customFormat="1">
      <c r="A26" s="136">
        <v>21</v>
      </c>
      <c r="B26" s="150" t="s">
        <v>249</v>
      </c>
      <c r="C26" s="145"/>
    </row>
    <row r="27" spans="1:3" s="114" customFormat="1">
      <c r="A27" s="136">
        <v>22</v>
      </c>
      <c r="B27" s="150" t="s">
        <v>248</v>
      </c>
      <c r="C27" s="145"/>
    </row>
    <row r="28" spans="1:3" s="114" customFormat="1">
      <c r="A28" s="136">
        <v>23</v>
      </c>
      <c r="B28" s="151" t="s">
        <v>247</v>
      </c>
      <c r="C28" s="143">
        <f>C6-C12</f>
        <v>107111086.31999999</v>
      </c>
    </row>
    <row r="29" spans="1:3" s="114" customFormat="1">
      <c r="A29" s="152"/>
      <c r="B29" s="153"/>
      <c r="C29" s="145"/>
    </row>
    <row r="30" spans="1:3" s="114" customFormat="1">
      <c r="A30" s="152">
        <v>24</v>
      </c>
      <c r="B30" s="151" t="s">
        <v>246</v>
      </c>
      <c r="C30" s="143">
        <f>C31+C34</f>
        <v>0</v>
      </c>
    </row>
    <row r="31" spans="1:3" s="114" customFormat="1">
      <c r="A31" s="152">
        <v>25</v>
      </c>
      <c r="B31" s="141" t="s">
        <v>245</v>
      </c>
      <c r="C31" s="143">
        <f>C32+C33</f>
        <v>0</v>
      </c>
    </row>
    <row r="32" spans="1:3" s="114" customFormat="1">
      <c r="A32" s="152">
        <v>26</v>
      </c>
      <c r="B32" s="154" t="s">
        <v>332</v>
      </c>
      <c r="C32" s="145"/>
    </row>
    <row r="33" spans="1:3" s="114" customFormat="1">
      <c r="A33" s="152">
        <v>27</v>
      </c>
      <c r="B33" s="154" t="s">
        <v>244</v>
      </c>
      <c r="C33" s="145"/>
    </row>
    <row r="34" spans="1:3" s="114" customFormat="1">
      <c r="A34" s="152">
        <v>28</v>
      </c>
      <c r="B34" s="141" t="s">
        <v>243</v>
      </c>
      <c r="C34" s="145"/>
    </row>
    <row r="35" spans="1:3" s="114" customFormat="1">
      <c r="A35" s="152">
        <v>29</v>
      </c>
      <c r="B35" s="151" t="s">
        <v>242</v>
      </c>
      <c r="C35" s="143">
        <f>SUM(C36:C40)</f>
        <v>0</v>
      </c>
    </row>
    <row r="36" spans="1:3" s="114" customFormat="1">
      <c r="A36" s="152">
        <v>30</v>
      </c>
      <c r="B36" s="146" t="s">
        <v>241</v>
      </c>
      <c r="C36" s="145"/>
    </row>
    <row r="37" spans="1:3" s="114" customFormat="1">
      <c r="A37" s="152">
        <v>31</v>
      </c>
      <c r="B37" s="147" t="s">
        <v>240</v>
      </c>
      <c r="C37" s="145"/>
    </row>
    <row r="38" spans="1:3" s="114" customFormat="1" ht="25.5">
      <c r="A38" s="152">
        <v>32</v>
      </c>
      <c r="B38" s="146" t="s">
        <v>239</v>
      </c>
      <c r="C38" s="145"/>
    </row>
    <row r="39" spans="1:3" s="114" customFormat="1" ht="25.5">
      <c r="A39" s="152">
        <v>33</v>
      </c>
      <c r="B39" s="146" t="s">
        <v>228</v>
      </c>
      <c r="C39" s="145"/>
    </row>
    <row r="40" spans="1:3" s="114" customFormat="1">
      <c r="A40" s="152">
        <v>34</v>
      </c>
      <c r="B40" s="150" t="s">
        <v>238</v>
      </c>
      <c r="C40" s="145"/>
    </row>
    <row r="41" spans="1:3" s="114" customFormat="1">
      <c r="A41" s="152">
        <v>35</v>
      </c>
      <c r="B41" s="151" t="s">
        <v>237</v>
      </c>
      <c r="C41" s="143">
        <f>C30-C35</f>
        <v>0</v>
      </c>
    </row>
    <row r="42" spans="1:3" s="114" customFormat="1">
      <c r="A42" s="152"/>
      <c r="B42" s="153"/>
      <c r="C42" s="145"/>
    </row>
    <row r="43" spans="1:3" s="114" customFormat="1">
      <c r="A43" s="152">
        <v>36</v>
      </c>
      <c r="B43" s="155" t="s">
        <v>236</v>
      </c>
      <c r="C43" s="143">
        <f>SUM(C44:C46)</f>
        <v>7075233.9286383502</v>
      </c>
    </row>
    <row r="44" spans="1:3" s="114" customFormat="1">
      <c r="A44" s="152">
        <v>37</v>
      </c>
      <c r="B44" s="141" t="s">
        <v>235</v>
      </c>
      <c r="C44" s="145"/>
    </row>
    <row r="45" spans="1:3" s="114" customFormat="1">
      <c r="A45" s="152">
        <v>38</v>
      </c>
      <c r="B45" s="141" t="s">
        <v>234</v>
      </c>
      <c r="C45" s="145"/>
    </row>
    <row r="46" spans="1:3" s="114" customFormat="1">
      <c r="A46" s="152">
        <v>39</v>
      </c>
      <c r="B46" s="141" t="s">
        <v>233</v>
      </c>
      <c r="C46" s="145">
        <v>7075233.9286383502</v>
      </c>
    </row>
    <row r="47" spans="1:3" s="114" customFormat="1">
      <c r="A47" s="152">
        <v>40</v>
      </c>
      <c r="B47" s="155" t="s">
        <v>232</v>
      </c>
      <c r="C47" s="143">
        <f>SUM(C48:C51)</f>
        <v>0</v>
      </c>
    </row>
    <row r="48" spans="1:3" s="114" customFormat="1">
      <c r="A48" s="152">
        <v>41</v>
      </c>
      <c r="B48" s="146" t="s">
        <v>231</v>
      </c>
      <c r="C48" s="145"/>
    </row>
    <row r="49" spans="1:3" s="114" customFormat="1">
      <c r="A49" s="152">
        <v>42</v>
      </c>
      <c r="B49" s="147" t="s">
        <v>230</v>
      </c>
      <c r="C49" s="145"/>
    </row>
    <row r="50" spans="1:3" s="114" customFormat="1">
      <c r="A50" s="152">
        <v>43</v>
      </c>
      <c r="B50" s="146" t="s">
        <v>229</v>
      </c>
      <c r="C50" s="145"/>
    </row>
    <row r="51" spans="1:3" s="114" customFormat="1" ht="25.5">
      <c r="A51" s="152">
        <v>44</v>
      </c>
      <c r="B51" s="146" t="s">
        <v>228</v>
      </c>
      <c r="C51" s="145"/>
    </row>
    <row r="52" spans="1:3" s="114" customFormat="1" ht="13.5" thickBot="1">
      <c r="A52" s="156">
        <v>45</v>
      </c>
      <c r="B52" s="157" t="s">
        <v>227</v>
      </c>
      <c r="C52" s="158">
        <f>C43-C47</f>
        <v>7075233.9286383502</v>
      </c>
    </row>
    <row r="55" spans="1:3">
      <c r="B55" s="5" t="s">
        <v>12</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F42"/>
  <sheetViews>
    <sheetView zoomScaleNormal="100" workbookViewId="0">
      <pane xSplit="1" ySplit="5" topLeftCell="B30" activePane="bottomRight" state="frozen"/>
      <selection activeCell="B47" sqref="B47"/>
      <selection pane="topRight" activeCell="B47" sqref="B47"/>
      <selection pane="bottomLeft" activeCell="B47" sqref="B47"/>
      <selection pane="bottomRight"/>
    </sheetView>
  </sheetViews>
  <sheetFormatPr defaultColWidth="9.140625" defaultRowHeight="14.25"/>
  <cols>
    <col min="1" max="1" width="10.7109375" style="5" customWidth="1"/>
    <col min="2" max="2" width="91.85546875" style="5" customWidth="1"/>
    <col min="3" max="3" width="53.140625" style="5" customWidth="1"/>
    <col min="4" max="4" width="32.28515625" style="5" customWidth="1"/>
    <col min="5" max="5" width="9.42578125" style="6" customWidth="1"/>
    <col min="6" max="16384" width="9.140625" style="6"/>
  </cols>
  <sheetData>
    <row r="1" spans="1:6">
      <c r="A1" s="3" t="s">
        <v>37</v>
      </c>
      <c r="B1" s="381" t="s">
        <v>409</v>
      </c>
      <c r="E1" s="5"/>
      <c r="F1" s="5"/>
    </row>
    <row r="2" spans="1:6" s="118" customFormat="1" ht="15.75" customHeight="1">
      <c r="A2" s="3" t="s">
        <v>38</v>
      </c>
      <c r="B2" s="4" t="s">
        <v>410</v>
      </c>
    </row>
    <row r="3" spans="1:6" s="118" customFormat="1" ht="15.75" customHeight="1">
      <c r="A3" s="159"/>
    </row>
    <row r="4" spans="1:6" s="118" customFormat="1" ht="15.75" customHeight="1" thickBot="1">
      <c r="A4" s="118" t="s">
        <v>93</v>
      </c>
      <c r="B4" s="309" t="s">
        <v>316</v>
      </c>
      <c r="D4" s="66" t="s">
        <v>80</v>
      </c>
    </row>
    <row r="5" spans="1:6" ht="25.5">
      <c r="A5" s="160" t="s">
        <v>11</v>
      </c>
      <c r="B5" s="346" t="s">
        <v>371</v>
      </c>
      <c r="C5" s="161" t="s">
        <v>101</v>
      </c>
      <c r="D5" s="162" t="s">
        <v>102</v>
      </c>
    </row>
    <row r="6" spans="1:6">
      <c r="A6" s="125">
        <v>1</v>
      </c>
      <c r="B6" s="163" t="s">
        <v>42</v>
      </c>
      <c r="C6" s="164">
        <v>11262930.060000001</v>
      </c>
      <c r="D6" s="165"/>
      <c r="E6" s="166"/>
    </row>
    <row r="7" spans="1:6">
      <c r="A7" s="125">
        <v>2</v>
      </c>
      <c r="B7" s="167" t="s">
        <v>43</v>
      </c>
      <c r="C7" s="168">
        <v>28801651.950000003</v>
      </c>
      <c r="D7" s="169"/>
      <c r="E7" s="166"/>
    </row>
    <row r="8" spans="1:6">
      <c r="A8" s="125">
        <v>3</v>
      </c>
      <c r="B8" s="167" t="s">
        <v>44</v>
      </c>
      <c r="C8" s="168">
        <v>80650976.89199999</v>
      </c>
      <c r="D8" s="169"/>
      <c r="E8" s="166"/>
    </row>
    <row r="9" spans="1:6">
      <c r="A9" s="125">
        <v>4</v>
      </c>
      <c r="B9" s="167" t="s">
        <v>45</v>
      </c>
      <c r="C9" s="168">
        <v>0</v>
      </c>
      <c r="D9" s="169"/>
      <c r="E9" s="166"/>
    </row>
    <row r="10" spans="1:6">
      <c r="A10" s="125">
        <v>5</v>
      </c>
      <c r="B10" s="167" t="s">
        <v>46</v>
      </c>
      <c r="C10" s="168">
        <v>0</v>
      </c>
      <c r="D10" s="169"/>
      <c r="E10" s="166"/>
    </row>
    <row r="11" spans="1:6">
      <c r="A11" s="125">
        <v>6.1</v>
      </c>
      <c r="B11" s="310" t="s">
        <v>47</v>
      </c>
      <c r="C11" s="170">
        <v>482203279.74800003</v>
      </c>
      <c r="D11" s="171"/>
      <c r="E11" s="172"/>
    </row>
    <row r="12" spans="1:6">
      <c r="A12" s="125">
        <v>6.2</v>
      </c>
      <c r="B12" s="311" t="s">
        <v>48</v>
      </c>
      <c r="C12" s="170">
        <v>-11555352.627699999</v>
      </c>
      <c r="D12" s="171"/>
      <c r="E12" s="172"/>
    </row>
    <row r="13" spans="1:6">
      <c r="A13" s="125">
        <v>6</v>
      </c>
      <c r="B13" s="167" t="s">
        <v>49</v>
      </c>
      <c r="C13" s="173">
        <f>C11+C12</f>
        <v>470647927.12030005</v>
      </c>
      <c r="D13" s="171"/>
      <c r="E13" s="166"/>
    </row>
    <row r="14" spans="1:6">
      <c r="A14" s="125">
        <v>7</v>
      </c>
      <c r="B14" s="167" t="s">
        <v>50</v>
      </c>
      <c r="C14" s="168">
        <v>9780529.3190039992</v>
      </c>
      <c r="D14" s="169"/>
      <c r="E14" s="166"/>
    </row>
    <row r="15" spans="1:6">
      <c r="A15" s="125">
        <v>8</v>
      </c>
      <c r="B15" s="344" t="s">
        <v>222</v>
      </c>
      <c r="C15" s="168">
        <v>335840.8</v>
      </c>
      <c r="D15" s="169"/>
      <c r="E15" s="166"/>
    </row>
    <row r="16" spans="1:6">
      <c r="A16" s="125">
        <v>9</v>
      </c>
      <c r="B16" s="167" t="s">
        <v>51</v>
      </c>
      <c r="C16" s="168"/>
      <c r="D16" s="169"/>
      <c r="E16" s="166"/>
    </row>
    <row r="17" spans="1:5">
      <c r="A17" s="125">
        <v>9.1</v>
      </c>
      <c r="B17" s="174" t="s">
        <v>97</v>
      </c>
      <c r="C17" s="170"/>
      <c r="D17" s="169"/>
      <c r="E17" s="166"/>
    </row>
    <row r="18" spans="1:5">
      <c r="A18" s="125">
        <v>9.1999999999999993</v>
      </c>
      <c r="B18" s="174" t="s">
        <v>98</v>
      </c>
      <c r="C18" s="170"/>
      <c r="D18" s="169"/>
      <c r="E18" s="166"/>
    </row>
    <row r="19" spans="1:5">
      <c r="A19" s="125">
        <v>9.3000000000000007</v>
      </c>
      <c r="B19" s="312" t="s">
        <v>294</v>
      </c>
      <c r="C19" s="170"/>
      <c r="D19" s="169"/>
      <c r="E19" s="166"/>
    </row>
    <row r="20" spans="1:5">
      <c r="A20" s="125">
        <v>10</v>
      </c>
      <c r="B20" s="167" t="s">
        <v>52</v>
      </c>
      <c r="C20" s="168">
        <v>11174532</v>
      </c>
      <c r="D20" s="169"/>
      <c r="E20" s="166"/>
    </row>
    <row r="21" spans="1:5">
      <c r="A21" s="125">
        <v>10.1</v>
      </c>
      <c r="B21" s="174" t="s">
        <v>99</v>
      </c>
      <c r="C21" s="168">
        <v>3829659.7</v>
      </c>
      <c r="D21" s="175" t="s">
        <v>435</v>
      </c>
      <c r="E21" s="166"/>
    </row>
    <row r="22" spans="1:5">
      <c r="A22" s="125">
        <v>11</v>
      </c>
      <c r="B22" s="176" t="s">
        <v>53</v>
      </c>
      <c r="C22" s="177">
        <v>25476940.309999999</v>
      </c>
      <c r="D22" s="178"/>
      <c r="E22" s="166"/>
    </row>
    <row r="23" spans="1:5" ht="15">
      <c r="A23" s="125">
        <v>12</v>
      </c>
      <c r="B23" s="179" t="s">
        <v>54</v>
      </c>
      <c r="C23" s="180">
        <f>SUM(C6:C10,C13:C16,C20,C22)</f>
        <v>638131328.45130396</v>
      </c>
      <c r="D23" s="181"/>
      <c r="E23" s="182"/>
    </row>
    <row r="24" spans="1:5">
      <c r="A24" s="125">
        <v>13</v>
      </c>
      <c r="B24" s="167" t="s">
        <v>56</v>
      </c>
      <c r="C24" s="183">
        <v>1462600</v>
      </c>
      <c r="D24" s="184"/>
      <c r="E24" s="166"/>
    </row>
    <row r="25" spans="1:5">
      <c r="A25" s="125">
        <v>14</v>
      </c>
      <c r="B25" s="167" t="s">
        <v>57</v>
      </c>
      <c r="C25" s="168">
        <v>0</v>
      </c>
      <c r="D25" s="169"/>
      <c r="E25" s="166"/>
    </row>
    <row r="26" spans="1:5">
      <c r="A26" s="125">
        <v>15</v>
      </c>
      <c r="B26" s="167" t="s">
        <v>58</v>
      </c>
      <c r="C26" s="168">
        <v>0</v>
      </c>
      <c r="D26" s="169"/>
      <c r="E26" s="166"/>
    </row>
    <row r="27" spans="1:5">
      <c r="A27" s="125">
        <v>16</v>
      </c>
      <c r="B27" s="167" t="s">
        <v>59</v>
      </c>
      <c r="C27" s="168">
        <v>0</v>
      </c>
      <c r="D27" s="169"/>
      <c r="E27" s="166"/>
    </row>
    <row r="28" spans="1:5">
      <c r="A28" s="125">
        <v>17</v>
      </c>
      <c r="B28" s="167" t="s">
        <v>60</v>
      </c>
      <c r="C28" s="168">
        <v>0</v>
      </c>
      <c r="D28" s="169"/>
      <c r="E28" s="166"/>
    </row>
    <row r="29" spans="1:5">
      <c r="A29" s="125">
        <v>18</v>
      </c>
      <c r="B29" s="167" t="s">
        <v>61</v>
      </c>
      <c r="C29" s="168">
        <v>465136937.05662584</v>
      </c>
      <c r="D29" s="169"/>
      <c r="E29" s="166"/>
    </row>
    <row r="30" spans="1:5">
      <c r="A30" s="125">
        <v>19</v>
      </c>
      <c r="B30" s="167" t="s">
        <v>62</v>
      </c>
      <c r="C30" s="168">
        <v>25819172</v>
      </c>
      <c r="D30" s="169"/>
      <c r="E30" s="166"/>
    </row>
    <row r="31" spans="1:5">
      <c r="A31" s="125">
        <v>20</v>
      </c>
      <c r="B31" s="167" t="s">
        <v>63</v>
      </c>
      <c r="C31" s="168">
        <v>34375414.009999998</v>
      </c>
      <c r="D31" s="169"/>
      <c r="E31" s="166"/>
    </row>
    <row r="32" spans="1:5">
      <c r="A32" s="125">
        <v>21</v>
      </c>
      <c r="B32" s="176" t="s">
        <v>64</v>
      </c>
      <c r="C32" s="177">
        <v>0</v>
      </c>
      <c r="D32" s="178"/>
      <c r="E32" s="166"/>
    </row>
    <row r="33" spans="1:5">
      <c r="A33" s="125">
        <v>21.1</v>
      </c>
      <c r="B33" s="185" t="s">
        <v>100</v>
      </c>
      <c r="C33" s="186">
        <v>0</v>
      </c>
      <c r="D33" s="187"/>
      <c r="E33" s="166"/>
    </row>
    <row r="34" spans="1:5" ht="15">
      <c r="A34" s="125">
        <v>22</v>
      </c>
      <c r="B34" s="179" t="s">
        <v>65</v>
      </c>
      <c r="C34" s="180">
        <f>SUM(C24:C33)</f>
        <v>526794123.06662583</v>
      </c>
      <c r="D34" s="181"/>
      <c r="E34" s="182"/>
    </row>
    <row r="35" spans="1:5">
      <c r="A35" s="125">
        <v>23</v>
      </c>
      <c r="B35" s="176" t="s">
        <v>67</v>
      </c>
      <c r="C35" s="168">
        <v>4400000</v>
      </c>
      <c r="D35" s="175" t="s">
        <v>436</v>
      </c>
      <c r="E35" s="166"/>
    </row>
    <row r="36" spans="1:5">
      <c r="A36" s="125">
        <v>24</v>
      </c>
      <c r="B36" s="176" t="s">
        <v>68</v>
      </c>
      <c r="C36" s="168">
        <v>0</v>
      </c>
      <c r="D36" s="169"/>
      <c r="E36" s="166"/>
    </row>
    <row r="37" spans="1:5">
      <c r="A37" s="125">
        <v>25</v>
      </c>
      <c r="B37" s="176" t="s">
        <v>69</v>
      </c>
      <c r="C37" s="168">
        <v>0</v>
      </c>
      <c r="D37" s="169"/>
      <c r="E37" s="166"/>
    </row>
    <row r="38" spans="1:5">
      <c r="A38" s="125">
        <v>26</v>
      </c>
      <c r="B38" s="176" t="s">
        <v>70</v>
      </c>
      <c r="C38" s="168">
        <v>0</v>
      </c>
      <c r="D38" s="169"/>
      <c r="E38" s="166"/>
    </row>
    <row r="39" spans="1:5">
      <c r="A39" s="125">
        <v>27</v>
      </c>
      <c r="B39" s="176" t="s">
        <v>71</v>
      </c>
      <c r="C39" s="168">
        <v>0</v>
      </c>
      <c r="D39" s="169"/>
      <c r="E39" s="166"/>
    </row>
    <row r="40" spans="1:5">
      <c r="A40" s="125">
        <v>28</v>
      </c>
      <c r="B40" s="176" t="s">
        <v>72</v>
      </c>
      <c r="C40" s="168">
        <v>106540746.02</v>
      </c>
      <c r="D40" s="175" t="s">
        <v>437</v>
      </c>
      <c r="E40" s="166"/>
    </row>
    <row r="41" spans="1:5">
      <c r="A41" s="125">
        <v>29</v>
      </c>
      <c r="B41" s="176" t="s">
        <v>73</v>
      </c>
      <c r="C41" s="168">
        <v>396459</v>
      </c>
      <c r="D41" s="175" t="s">
        <v>438</v>
      </c>
      <c r="E41" s="166"/>
    </row>
    <row r="42" spans="1:5" ht="15.75" thickBot="1">
      <c r="A42" s="188">
        <v>30</v>
      </c>
      <c r="B42" s="189" t="s">
        <v>292</v>
      </c>
      <c r="C42" s="190">
        <f>SUM(C35:C41)</f>
        <v>111337205.02</v>
      </c>
      <c r="D42" s="191"/>
      <c r="E42" s="182"/>
    </row>
  </sheetData>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S22"/>
  <sheetViews>
    <sheetView zoomScale="70" zoomScaleNormal="70" workbookViewId="0">
      <pane xSplit="1" ySplit="4" topLeftCell="B5" activePane="bottomRight" state="frozen"/>
      <selection activeCell="B9" sqref="B9"/>
      <selection pane="topRight" activeCell="B9" sqref="B9"/>
      <selection pane="bottomLeft" activeCell="B9" sqref="B9"/>
      <selection pane="bottomRight"/>
    </sheetView>
  </sheetViews>
  <sheetFormatPr defaultColWidth="9.140625" defaultRowHeight="12.75"/>
  <cols>
    <col min="1" max="1" width="10.5703125" style="5" bestFit="1" customWidth="1"/>
    <col min="2" max="2" width="95" style="5" customWidth="1"/>
    <col min="3" max="3" width="13" style="5" bestFit="1" customWidth="1"/>
    <col min="4" max="4" width="16.42578125" style="5" bestFit="1" customWidth="1"/>
    <col min="5" max="5" width="13" style="5" bestFit="1" customWidth="1"/>
    <col min="6" max="6" width="16.42578125" style="5" bestFit="1" customWidth="1"/>
    <col min="7" max="7" width="13" style="5" bestFit="1" customWidth="1"/>
    <col min="8" max="8" width="13.28515625" style="5" bestFit="1" customWidth="1"/>
    <col min="9" max="9" width="13" style="5" bestFit="1" customWidth="1"/>
    <col min="10" max="10" width="13.28515625" style="5" bestFit="1" customWidth="1"/>
    <col min="11" max="11" width="13" style="5" bestFit="1" customWidth="1"/>
    <col min="12" max="16" width="13" style="64" bestFit="1" customWidth="1"/>
    <col min="17" max="17" width="14.7109375" style="64" customWidth="1"/>
    <col min="18" max="18" width="13" style="64" bestFit="1" customWidth="1"/>
    <col min="19" max="19" width="34.85546875" style="64" customWidth="1"/>
    <col min="20" max="16384" width="9.140625" style="64"/>
  </cols>
  <sheetData>
    <row r="1" spans="1:19">
      <c r="A1" s="3" t="s">
        <v>37</v>
      </c>
      <c r="B1" s="381" t="s">
        <v>409</v>
      </c>
    </row>
    <row r="2" spans="1:19">
      <c r="A2" s="3" t="s">
        <v>38</v>
      </c>
      <c r="B2" s="4" t="s">
        <v>410</v>
      </c>
    </row>
    <row r="4" spans="1:19" ht="26.25" thickBot="1">
      <c r="A4" s="5" t="s">
        <v>273</v>
      </c>
      <c r="B4" s="366" t="s">
        <v>407</v>
      </c>
    </row>
    <row r="5" spans="1:19" s="354" customFormat="1">
      <c r="A5" s="349"/>
      <c r="B5" s="350"/>
      <c r="C5" s="351" t="s">
        <v>0</v>
      </c>
      <c r="D5" s="351" t="s">
        <v>1</v>
      </c>
      <c r="E5" s="351" t="s">
        <v>2</v>
      </c>
      <c r="F5" s="351" t="s">
        <v>3</v>
      </c>
      <c r="G5" s="351" t="s">
        <v>4</v>
      </c>
      <c r="H5" s="351" t="s">
        <v>10</v>
      </c>
      <c r="I5" s="351" t="s">
        <v>13</v>
      </c>
      <c r="J5" s="351" t="s">
        <v>14</v>
      </c>
      <c r="K5" s="351" t="s">
        <v>15</v>
      </c>
      <c r="L5" s="351" t="s">
        <v>16</v>
      </c>
      <c r="M5" s="351" t="s">
        <v>17</v>
      </c>
      <c r="N5" s="351" t="s">
        <v>18</v>
      </c>
      <c r="O5" s="351" t="s">
        <v>389</v>
      </c>
      <c r="P5" s="351" t="s">
        <v>390</v>
      </c>
      <c r="Q5" s="351" t="s">
        <v>391</v>
      </c>
      <c r="R5" s="352" t="s">
        <v>392</v>
      </c>
      <c r="S5" s="353" t="s">
        <v>393</v>
      </c>
    </row>
    <row r="6" spans="1:19" s="354" customFormat="1" ht="99" customHeight="1">
      <c r="A6" s="355"/>
      <c r="B6" s="442" t="s">
        <v>394</v>
      </c>
      <c r="C6" s="438">
        <v>0</v>
      </c>
      <c r="D6" s="439"/>
      <c r="E6" s="438">
        <v>0.2</v>
      </c>
      <c r="F6" s="439"/>
      <c r="G6" s="438">
        <v>0.35</v>
      </c>
      <c r="H6" s="439"/>
      <c r="I6" s="438">
        <v>0.5</v>
      </c>
      <c r="J6" s="439"/>
      <c r="K6" s="438">
        <v>0.75</v>
      </c>
      <c r="L6" s="439"/>
      <c r="M6" s="438">
        <v>1</v>
      </c>
      <c r="N6" s="439"/>
      <c r="O6" s="438">
        <v>1.5</v>
      </c>
      <c r="P6" s="439"/>
      <c r="Q6" s="438">
        <v>2.5</v>
      </c>
      <c r="R6" s="439"/>
      <c r="S6" s="440" t="s">
        <v>272</v>
      </c>
    </row>
    <row r="7" spans="1:19" s="354" customFormat="1" ht="30.75" customHeight="1">
      <c r="A7" s="355"/>
      <c r="B7" s="443"/>
      <c r="C7" s="345" t="s">
        <v>275</v>
      </c>
      <c r="D7" s="345" t="s">
        <v>274</v>
      </c>
      <c r="E7" s="345" t="s">
        <v>275</v>
      </c>
      <c r="F7" s="345" t="s">
        <v>274</v>
      </c>
      <c r="G7" s="345" t="s">
        <v>275</v>
      </c>
      <c r="H7" s="345" t="s">
        <v>274</v>
      </c>
      <c r="I7" s="345" t="s">
        <v>275</v>
      </c>
      <c r="J7" s="345" t="s">
        <v>274</v>
      </c>
      <c r="K7" s="345" t="s">
        <v>275</v>
      </c>
      <c r="L7" s="345" t="s">
        <v>274</v>
      </c>
      <c r="M7" s="345" t="s">
        <v>275</v>
      </c>
      <c r="N7" s="345" t="s">
        <v>274</v>
      </c>
      <c r="O7" s="345" t="s">
        <v>275</v>
      </c>
      <c r="P7" s="345" t="s">
        <v>274</v>
      </c>
      <c r="Q7" s="345" t="s">
        <v>275</v>
      </c>
      <c r="R7" s="345" t="s">
        <v>274</v>
      </c>
      <c r="S7" s="441"/>
    </row>
    <row r="8" spans="1:19" s="195" customFormat="1">
      <c r="A8" s="193">
        <v>1</v>
      </c>
      <c r="B8" s="1" t="s">
        <v>104</v>
      </c>
      <c r="C8" s="194">
        <v>1059005.8700000001</v>
      </c>
      <c r="D8" s="194"/>
      <c r="E8" s="194"/>
      <c r="F8" s="194"/>
      <c r="G8" s="194"/>
      <c r="H8" s="194"/>
      <c r="I8" s="194"/>
      <c r="J8" s="194"/>
      <c r="K8" s="194"/>
      <c r="L8" s="194"/>
      <c r="M8" s="194">
        <v>27742646.080000002</v>
      </c>
      <c r="N8" s="194"/>
      <c r="O8" s="194"/>
      <c r="P8" s="194"/>
      <c r="Q8" s="194"/>
      <c r="R8" s="194"/>
      <c r="S8" s="367">
        <f>$C$6*SUM(C8:D8)+$E$6*SUM(E8:F8)+$G$6*SUM(G8:H8)+$I$6*SUM(I8:J8)+$K$6*SUM(K8:L8)+$M$6*SUM(M8:N8)+$O$6*SUM(O8:P8)+$Q$6*SUM(Q8:R8)</f>
        <v>27742646.080000002</v>
      </c>
    </row>
    <row r="9" spans="1:19" s="195" customFormat="1">
      <c r="A9" s="193">
        <v>2</v>
      </c>
      <c r="B9" s="1" t="s">
        <v>105</v>
      </c>
      <c r="C9" s="194"/>
      <c r="D9" s="194"/>
      <c r="E9" s="194"/>
      <c r="F9" s="194"/>
      <c r="G9" s="194"/>
      <c r="H9" s="194"/>
      <c r="I9" s="194"/>
      <c r="J9" s="194"/>
      <c r="K9" s="194"/>
      <c r="L9" s="194"/>
      <c r="M9" s="194"/>
      <c r="N9" s="194"/>
      <c r="O9" s="194"/>
      <c r="P9" s="194"/>
      <c r="Q9" s="194"/>
      <c r="R9" s="194"/>
      <c r="S9" s="367">
        <f t="shared" ref="S9:S21" si="0">$C$6*SUM(C9:D9)+$E$6*SUM(E9:F9)+$G$6*SUM(G9:H9)+$I$6*SUM(I9:J9)+$K$6*SUM(K9:L9)+$M$6*SUM(M9:N9)+$O$6*SUM(O9:P9)+$Q$6*SUM(Q9:R9)</f>
        <v>0</v>
      </c>
    </row>
    <row r="10" spans="1:19" s="195" customFormat="1">
      <c r="A10" s="193">
        <v>3</v>
      </c>
      <c r="B10" s="1" t="s">
        <v>295</v>
      </c>
      <c r="C10" s="194"/>
      <c r="D10" s="194"/>
      <c r="E10" s="194"/>
      <c r="F10" s="194"/>
      <c r="G10" s="194"/>
      <c r="H10" s="194"/>
      <c r="I10" s="194"/>
      <c r="J10" s="194"/>
      <c r="K10" s="194"/>
      <c r="L10" s="194"/>
      <c r="M10" s="194"/>
      <c r="N10" s="194"/>
      <c r="O10" s="194"/>
      <c r="P10" s="194"/>
      <c r="Q10" s="194"/>
      <c r="R10" s="194"/>
      <c r="S10" s="367">
        <f t="shared" si="0"/>
        <v>0</v>
      </c>
    </row>
    <row r="11" spans="1:19" s="195" customFormat="1">
      <c r="A11" s="193">
        <v>4</v>
      </c>
      <c r="B11" s="1" t="s">
        <v>106</v>
      </c>
      <c r="C11" s="194"/>
      <c r="D11" s="194"/>
      <c r="E11" s="194"/>
      <c r="F11" s="194"/>
      <c r="G11" s="194"/>
      <c r="H11" s="194"/>
      <c r="I11" s="194"/>
      <c r="J11" s="194"/>
      <c r="K11" s="194"/>
      <c r="L11" s="194"/>
      <c r="M11" s="194"/>
      <c r="N11" s="194"/>
      <c r="O11" s="194"/>
      <c r="P11" s="194"/>
      <c r="Q11" s="194"/>
      <c r="R11" s="194"/>
      <c r="S11" s="367">
        <f t="shared" si="0"/>
        <v>0</v>
      </c>
    </row>
    <row r="12" spans="1:19" s="195" customFormat="1">
      <c r="A12" s="193">
        <v>5</v>
      </c>
      <c r="B12" s="1" t="s">
        <v>107</v>
      </c>
      <c r="C12" s="194"/>
      <c r="D12" s="194"/>
      <c r="E12" s="194"/>
      <c r="F12" s="194"/>
      <c r="G12" s="194"/>
      <c r="H12" s="194"/>
      <c r="I12" s="194"/>
      <c r="J12" s="194"/>
      <c r="K12" s="194"/>
      <c r="L12" s="194"/>
      <c r="M12" s="194"/>
      <c r="N12" s="194"/>
      <c r="O12" s="194"/>
      <c r="P12" s="194"/>
      <c r="Q12" s="194"/>
      <c r="R12" s="194"/>
      <c r="S12" s="367">
        <f t="shared" si="0"/>
        <v>0</v>
      </c>
    </row>
    <row r="13" spans="1:19" s="195" customFormat="1">
      <c r="A13" s="193">
        <v>6</v>
      </c>
      <c r="B13" s="1" t="s">
        <v>108</v>
      </c>
      <c r="C13" s="194"/>
      <c r="D13" s="194"/>
      <c r="E13" s="194">
        <v>28226348.719999999</v>
      </c>
      <c r="F13" s="194"/>
      <c r="G13" s="194"/>
      <c r="H13" s="194"/>
      <c r="I13" s="194">
        <v>11290338</v>
      </c>
      <c r="J13" s="194"/>
      <c r="K13" s="194"/>
      <c r="L13" s="194"/>
      <c r="M13" s="194">
        <v>41475848</v>
      </c>
      <c r="N13" s="194"/>
      <c r="O13" s="194"/>
      <c r="P13" s="194"/>
      <c r="Q13" s="194"/>
      <c r="R13" s="194"/>
      <c r="S13" s="367">
        <f t="shared" si="0"/>
        <v>52766286.744000003</v>
      </c>
    </row>
    <row r="14" spans="1:19" s="195" customFormat="1">
      <c r="A14" s="193">
        <v>7</v>
      </c>
      <c r="B14" s="1" t="s">
        <v>109</v>
      </c>
      <c r="C14" s="194"/>
      <c r="D14" s="194"/>
      <c r="E14" s="194"/>
      <c r="F14" s="194"/>
      <c r="G14" s="194"/>
      <c r="H14" s="194"/>
      <c r="I14" s="194"/>
      <c r="J14" s="194"/>
      <c r="K14" s="194"/>
      <c r="L14" s="194"/>
      <c r="M14" s="194"/>
      <c r="N14" s="194"/>
      <c r="O14" s="194"/>
      <c r="P14" s="194"/>
      <c r="Q14" s="194"/>
      <c r="R14" s="194"/>
      <c r="S14" s="367">
        <f t="shared" si="0"/>
        <v>0</v>
      </c>
    </row>
    <row r="15" spans="1:19" s="195" customFormat="1">
      <c r="A15" s="193">
        <v>8</v>
      </c>
      <c r="B15" s="1" t="s">
        <v>110</v>
      </c>
      <c r="C15" s="194"/>
      <c r="D15" s="194"/>
      <c r="E15" s="194"/>
      <c r="F15" s="194"/>
      <c r="G15" s="194"/>
      <c r="H15" s="194"/>
      <c r="I15" s="194"/>
      <c r="J15" s="194"/>
      <c r="K15" s="194">
        <v>487380469.84197801</v>
      </c>
      <c r="L15" s="194">
        <v>9952158.3340000007</v>
      </c>
      <c r="M15" s="194"/>
      <c r="N15" s="194"/>
      <c r="O15" s="194"/>
      <c r="P15" s="194"/>
      <c r="Q15" s="194"/>
      <c r="R15" s="194"/>
      <c r="S15" s="367">
        <f t="shared" si="0"/>
        <v>372999471.13198352</v>
      </c>
    </row>
    <row r="16" spans="1:19" s="195" customFormat="1">
      <c r="A16" s="193">
        <v>9</v>
      </c>
      <c r="B16" s="1" t="s">
        <v>111</v>
      </c>
      <c r="C16" s="194"/>
      <c r="D16" s="194"/>
      <c r="E16" s="194"/>
      <c r="F16" s="194"/>
      <c r="G16" s="194"/>
      <c r="H16" s="194"/>
      <c r="I16" s="194"/>
      <c r="J16" s="194"/>
      <c r="K16" s="194"/>
      <c r="L16" s="194"/>
      <c r="M16" s="194"/>
      <c r="N16" s="194"/>
      <c r="O16" s="194"/>
      <c r="P16" s="194"/>
      <c r="Q16" s="194"/>
      <c r="R16" s="194"/>
      <c r="S16" s="367">
        <f t="shared" si="0"/>
        <v>0</v>
      </c>
    </row>
    <row r="17" spans="1:19" s="195" customFormat="1">
      <c r="A17" s="193">
        <v>10</v>
      </c>
      <c r="B17" s="1" t="s">
        <v>112</v>
      </c>
      <c r="C17" s="194"/>
      <c r="D17" s="194"/>
      <c r="E17" s="194"/>
      <c r="F17" s="194"/>
      <c r="G17" s="194"/>
      <c r="H17" s="194"/>
      <c r="I17" s="194"/>
      <c r="J17" s="194"/>
      <c r="K17" s="194"/>
      <c r="L17" s="194"/>
      <c r="M17" s="194">
        <v>1900844.4499189998</v>
      </c>
      <c r="N17" s="194"/>
      <c r="O17" s="194">
        <v>242623.15722799997</v>
      </c>
      <c r="P17" s="194"/>
      <c r="Q17" s="194"/>
      <c r="R17" s="194"/>
      <c r="S17" s="367">
        <f t="shared" si="0"/>
        <v>2264779.1857609996</v>
      </c>
    </row>
    <row r="18" spans="1:19" s="195" customFormat="1">
      <c r="A18" s="193">
        <v>11</v>
      </c>
      <c r="B18" s="1" t="s">
        <v>113</v>
      </c>
      <c r="C18" s="194"/>
      <c r="D18" s="194"/>
      <c r="E18" s="194"/>
      <c r="F18" s="194"/>
      <c r="G18" s="194"/>
      <c r="H18" s="194"/>
      <c r="I18" s="194"/>
      <c r="J18" s="194"/>
      <c r="K18" s="194"/>
      <c r="L18" s="194"/>
      <c r="M18" s="194"/>
      <c r="N18" s="194"/>
      <c r="O18" s="194">
        <v>28867.144000000008</v>
      </c>
      <c r="P18" s="194"/>
      <c r="Q18" s="194"/>
      <c r="R18" s="194"/>
      <c r="S18" s="367">
        <f t="shared" si="0"/>
        <v>43300.716000000015</v>
      </c>
    </row>
    <row r="19" spans="1:19" s="195" customFormat="1">
      <c r="A19" s="193">
        <v>12</v>
      </c>
      <c r="B19" s="1" t="s">
        <v>114</v>
      </c>
      <c r="C19" s="194"/>
      <c r="D19" s="194"/>
      <c r="E19" s="194"/>
      <c r="F19" s="194"/>
      <c r="G19" s="194"/>
      <c r="H19" s="194"/>
      <c r="I19" s="194"/>
      <c r="J19" s="194"/>
      <c r="K19" s="194"/>
      <c r="L19" s="194"/>
      <c r="M19" s="194"/>
      <c r="N19" s="194"/>
      <c r="O19" s="194"/>
      <c r="P19" s="194"/>
      <c r="Q19" s="194"/>
      <c r="R19" s="194"/>
      <c r="S19" s="367">
        <f t="shared" si="0"/>
        <v>0</v>
      </c>
    </row>
    <row r="20" spans="1:19" s="195" customFormat="1">
      <c r="A20" s="193">
        <v>13</v>
      </c>
      <c r="B20" s="1" t="s">
        <v>271</v>
      </c>
      <c r="C20" s="194"/>
      <c r="D20" s="194"/>
      <c r="E20" s="194"/>
      <c r="F20" s="194"/>
      <c r="G20" s="194"/>
      <c r="H20" s="194"/>
      <c r="I20" s="194"/>
      <c r="J20" s="194"/>
      <c r="K20" s="194"/>
      <c r="L20" s="194"/>
      <c r="M20" s="194"/>
      <c r="N20" s="194"/>
      <c r="O20" s="194"/>
      <c r="P20" s="194"/>
      <c r="Q20" s="194"/>
      <c r="R20" s="194"/>
      <c r="S20" s="367">
        <f t="shared" si="0"/>
        <v>0</v>
      </c>
    </row>
    <row r="21" spans="1:19" s="195" customFormat="1">
      <c r="A21" s="193">
        <v>14</v>
      </c>
      <c r="B21" s="1" t="s">
        <v>116</v>
      </c>
      <c r="C21" s="194">
        <v>11262930.060000001</v>
      </c>
      <c r="D21" s="194"/>
      <c r="E21" s="194"/>
      <c r="F21" s="194"/>
      <c r="G21" s="194"/>
      <c r="H21" s="194"/>
      <c r="I21" s="194"/>
      <c r="J21" s="194"/>
      <c r="K21" s="194"/>
      <c r="L21" s="194"/>
      <c r="M21" s="194">
        <v>28971033.300000001</v>
      </c>
      <c r="N21" s="194"/>
      <c r="O21" s="194"/>
      <c r="P21" s="194"/>
      <c r="Q21" s="194">
        <v>4186619.53</v>
      </c>
      <c r="R21" s="194"/>
      <c r="S21" s="367">
        <f t="shared" si="0"/>
        <v>39437582.125</v>
      </c>
    </row>
    <row r="22" spans="1:19" ht="13.5" thickBot="1">
      <c r="A22" s="196"/>
      <c r="B22" s="197" t="s">
        <v>117</v>
      </c>
      <c r="C22" s="198">
        <f>SUM(C8:C21)</f>
        <v>12321935.93</v>
      </c>
      <c r="D22" s="198">
        <f t="shared" ref="D22:J22" si="1">SUM(D8:D21)</f>
        <v>0</v>
      </c>
      <c r="E22" s="198">
        <f t="shared" si="1"/>
        <v>28226348.719999999</v>
      </c>
      <c r="F22" s="198">
        <f t="shared" si="1"/>
        <v>0</v>
      </c>
      <c r="G22" s="198">
        <f t="shared" si="1"/>
        <v>0</v>
      </c>
      <c r="H22" s="198">
        <f t="shared" si="1"/>
        <v>0</v>
      </c>
      <c r="I22" s="198">
        <f t="shared" si="1"/>
        <v>11290338</v>
      </c>
      <c r="J22" s="198">
        <f t="shared" si="1"/>
        <v>0</v>
      </c>
      <c r="K22" s="198">
        <f t="shared" ref="K22:S22" si="2">SUM(K8:K21)</f>
        <v>487380469.84197801</v>
      </c>
      <c r="L22" s="198">
        <f t="shared" si="2"/>
        <v>9952158.3340000007</v>
      </c>
      <c r="M22" s="198">
        <f t="shared" si="2"/>
        <v>100090371.829919</v>
      </c>
      <c r="N22" s="198">
        <f t="shared" si="2"/>
        <v>0</v>
      </c>
      <c r="O22" s="198">
        <f t="shared" si="2"/>
        <v>271490.30122799997</v>
      </c>
      <c r="P22" s="198">
        <f t="shared" si="2"/>
        <v>0</v>
      </c>
      <c r="Q22" s="198">
        <f t="shared" si="2"/>
        <v>4186619.53</v>
      </c>
      <c r="R22" s="198">
        <f t="shared" si="2"/>
        <v>0</v>
      </c>
      <c r="S22" s="368">
        <f t="shared" si="2"/>
        <v>495254065.98274451</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V28"/>
  <sheetViews>
    <sheetView workbookViewId="0">
      <pane xSplit="2" ySplit="6" topLeftCell="U7" activePane="bottomRight" state="frozen"/>
      <selection activeCell="C8" sqref="C8:R21"/>
      <selection pane="topRight" activeCell="C8" sqref="C8:R21"/>
      <selection pane="bottomLeft" activeCell="C8" sqref="C8:R21"/>
      <selection pane="bottomRight"/>
    </sheetView>
  </sheetViews>
  <sheetFormatPr defaultColWidth="9.140625" defaultRowHeight="12.75"/>
  <cols>
    <col min="1" max="1" width="10.5703125" style="5" bestFit="1" customWidth="1"/>
    <col min="2" max="2" width="63.7109375" style="5" bestFit="1" customWidth="1"/>
    <col min="3" max="3" width="19" style="5" customWidth="1"/>
    <col min="4" max="4" width="19.5703125" style="5" customWidth="1"/>
    <col min="5" max="5" width="31.140625" style="5" customWidth="1"/>
    <col min="6" max="6" width="29.140625" style="5" customWidth="1"/>
    <col min="7" max="7" width="28.5703125" style="5" customWidth="1"/>
    <col min="8" max="8" width="26.42578125" style="5" customWidth="1"/>
    <col min="9" max="9" width="23.7109375" style="5" customWidth="1"/>
    <col min="10" max="10" width="21.5703125" style="5" customWidth="1"/>
    <col min="11" max="11" width="15.7109375" style="5" customWidth="1"/>
    <col min="12" max="12" width="13.28515625" style="5" customWidth="1"/>
    <col min="13" max="13" width="20.85546875" style="5" customWidth="1"/>
    <col min="14" max="14" width="19.28515625" style="5" customWidth="1"/>
    <col min="15" max="15" width="18.42578125" style="5" customWidth="1"/>
    <col min="16" max="16" width="19" style="5" customWidth="1"/>
    <col min="17" max="17" width="20.28515625" style="5" customWidth="1"/>
    <col min="18" max="18" width="18" style="5" customWidth="1"/>
    <col min="19" max="19" width="36" style="5" customWidth="1"/>
    <col min="20" max="20" width="26.140625" style="5" customWidth="1"/>
    <col min="21" max="21" width="24.85546875" style="5" customWidth="1"/>
    <col min="22" max="22" width="20" style="5" customWidth="1"/>
    <col min="23" max="16384" width="9.140625" style="64"/>
  </cols>
  <sheetData>
    <row r="1" spans="1:22">
      <c r="A1" s="3" t="s">
        <v>37</v>
      </c>
      <c r="B1" s="381" t="s">
        <v>409</v>
      </c>
    </row>
    <row r="2" spans="1:22">
      <c r="A2" s="3" t="s">
        <v>38</v>
      </c>
      <c r="B2" s="4" t="s">
        <v>410</v>
      </c>
    </row>
    <row r="4" spans="1:22" ht="13.5" thickBot="1">
      <c r="A4" s="5" t="s">
        <v>397</v>
      </c>
      <c r="B4" s="199" t="s">
        <v>103</v>
      </c>
      <c r="V4" s="66" t="s">
        <v>80</v>
      </c>
    </row>
    <row r="5" spans="1:22" ht="12.75" customHeight="1">
      <c r="A5" s="200"/>
      <c r="B5" s="201"/>
      <c r="C5" s="444" t="s">
        <v>307</v>
      </c>
      <c r="D5" s="445"/>
      <c r="E5" s="445"/>
      <c r="F5" s="445"/>
      <c r="G5" s="445"/>
      <c r="H5" s="445"/>
      <c r="I5" s="445"/>
      <c r="J5" s="445"/>
      <c r="K5" s="445"/>
      <c r="L5" s="446"/>
      <c r="M5" s="447" t="s">
        <v>308</v>
      </c>
      <c r="N5" s="448"/>
      <c r="O5" s="448"/>
      <c r="P5" s="448"/>
      <c r="Q5" s="448"/>
      <c r="R5" s="448"/>
      <c r="S5" s="449"/>
      <c r="T5" s="452" t="s">
        <v>395</v>
      </c>
      <c r="U5" s="452" t="s">
        <v>396</v>
      </c>
      <c r="V5" s="450" t="s">
        <v>129</v>
      </c>
    </row>
    <row r="6" spans="1:22" s="131" customFormat="1" ht="102">
      <c r="A6" s="128"/>
      <c r="B6" s="202"/>
      <c r="C6" s="203" t="s">
        <v>118</v>
      </c>
      <c r="D6" s="316" t="s">
        <v>119</v>
      </c>
      <c r="E6" s="243" t="s">
        <v>310</v>
      </c>
      <c r="F6" s="243" t="s">
        <v>311</v>
      </c>
      <c r="G6" s="316" t="s">
        <v>314</v>
      </c>
      <c r="H6" s="316" t="s">
        <v>309</v>
      </c>
      <c r="I6" s="316" t="s">
        <v>120</v>
      </c>
      <c r="J6" s="316" t="s">
        <v>121</v>
      </c>
      <c r="K6" s="204" t="s">
        <v>122</v>
      </c>
      <c r="L6" s="205" t="s">
        <v>123</v>
      </c>
      <c r="M6" s="203" t="s">
        <v>312</v>
      </c>
      <c r="N6" s="204" t="s">
        <v>124</v>
      </c>
      <c r="O6" s="204" t="s">
        <v>125</v>
      </c>
      <c r="P6" s="204" t="s">
        <v>126</v>
      </c>
      <c r="Q6" s="204" t="s">
        <v>127</v>
      </c>
      <c r="R6" s="204" t="s">
        <v>128</v>
      </c>
      <c r="S6" s="347" t="s">
        <v>313</v>
      </c>
      <c r="T6" s="453"/>
      <c r="U6" s="453"/>
      <c r="V6" s="451"/>
    </row>
    <row r="7" spans="1:22" s="195" customFormat="1">
      <c r="A7" s="206">
        <v>1</v>
      </c>
      <c r="B7" s="1" t="s">
        <v>104</v>
      </c>
      <c r="C7" s="207"/>
      <c r="D7" s="194"/>
      <c r="E7" s="194"/>
      <c r="F7" s="194"/>
      <c r="G7" s="194"/>
      <c r="H7" s="194"/>
      <c r="I7" s="194"/>
      <c r="J7" s="194"/>
      <c r="K7" s="194"/>
      <c r="L7" s="208"/>
      <c r="M7" s="207"/>
      <c r="N7" s="194"/>
      <c r="O7" s="194"/>
      <c r="P7" s="194"/>
      <c r="Q7" s="194"/>
      <c r="R7" s="194"/>
      <c r="S7" s="208"/>
      <c r="T7" s="356"/>
      <c r="U7" s="356"/>
      <c r="V7" s="209">
        <f>SUM(C7:S7)</f>
        <v>0</v>
      </c>
    </row>
    <row r="8" spans="1:22" s="195" customFormat="1">
      <c r="A8" s="206">
        <v>2</v>
      </c>
      <c r="B8" s="1" t="s">
        <v>105</v>
      </c>
      <c r="C8" s="207"/>
      <c r="D8" s="194"/>
      <c r="E8" s="194"/>
      <c r="F8" s="194"/>
      <c r="G8" s="194"/>
      <c r="H8" s="194"/>
      <c r="I8" s="194"/>
      <c r="J8" s="194"/>
      <c r="K8" s="194"/>
      <c r="L8" s="208"/>
      <c r="M8" s="207"/>
      <c r="N8" s="194"/>
      <c r="O8" s="194"/>
      <c r="P8" s="194"/>
      <c r="Q8" s="194"/>
      <c r="R8" s="194"/>
      <c r="S8" s="208"/>
      <c r="T8" s="356"/>
      <c r="U8" s="356"/>
      <c r="V8" s="209">
        <f t="shared" ref="V8:V20" si="0">SUM(C8:S8)</f>
        <v>0</v>
      </c>
    </row>
    <row r="9" spans="1:22" s="195" customFormat="1">
      <c r="A9" s="206">
        <v>3</v>
      </c>
      <c r="B9" s="1" t="s">
        <v>296</v>
      </c>
      <c r="C9" s="207"/>
      <c r="D9" s="194"/>
      <c r="E9" s="194"/>
      <c r="F9" s="194"/>
      <c r="G9" s="194"/>
      <c r="H9" s="194"/>
      <c r="I9" s="194"/>
      <c r="J9" s="194"/>
      <c r="K9" s="194"/>
      <c r="L9" s="208"/>
      <c r="M9" s="207"/>
      <c r="N9" s="194"/>
      <c r="O9" s="194"/>
      <c r="P9" s="194"/>
      <c r="Q9" s="194"/>
      <c r="R9" s="194"/>
      <c r="S9" s="208"/>
      <c r="T9" s="356"/>
      <c r="U9" s="356"/>
      <c r="V9" s="209">
        <f t="shared" si="0"/>
        <v>0</v>
      </c>
    </row>
    <row r="10" spans="1:22" s="195" customFormat="1">
      <c r="A10" s="206">
        <v>4</v>
      </c>
      <c r="B10" s="1" t="s">
        <v>106</v>
      </c>
      <c r="C10" s="207"/>
      <c r="D10" s="194"/>
      <c r="E10" s="194"/>
      <c r="F10" s="194"/>
      <c r="G10" s="194"/>
      <c r="H10" s="194"/>
      <c r="I10" s="194"/>
      <c r="J10" s="194"/>
      <c r="K10" s="194"/>
      <c r="L10" s="208"/>
      <c r="M10" s="207"/>
      <c r="N10" s="194"/>
      <c r="O10" s="194"/>
      <c r="P10" s="194"/>
      <c r="Q10" s="194"/>
      <c r="R10" s="194"/>
      <c r="S10" s="208"/>
      <c r="T10" s="356"/>
      <c r="U10" s="356"/>
      <c r="V10" s="209">
        <f t="shared" si="0"/>
        <v>0</v>
      </c>
    </row>
    <row r="11" spans="1:22" s="195" customFormat="1">
      <c r="A11" s="206">
        <v>5</v>
      </c>
      <c r="B11" s="1" t="s">
        <v>107</v>
      </c>
      <c r="C11" s="207"/>
      <c r="D11" s="194"/>
      <c r="E11" s="194"/>
      <c r="F11" s="194"/>
      <c r="G11" s="194"/>
      <c r="H11" s="194"/>
      <c r="I11" s="194"/>
      <c r="J11" s="194"/>
      <c r="K11" s="194"/>
      <c r="L11" s="208"/>
      <c r="M11" s="207"/>
      <c r="N11" s="194"/>
      <c r="O11" s="194"/>
      <c r="P11" s="194"/>
      <c r="Q11" s="194"/>
      <c r="R11" s="194"/>
      <c r="S11" s="208"/>
      <c r="T11" s="356"/>
      <c r="U11" s="356"/>
      <c r="V11" s="209">
        <f t="shared" si="0"/>
        <v>0</v>
      </c>
    </row>
    <row r="12" spans="1:22" s="195" customFormat="1">
      <c r="A12" s="206">
        <v>6</v>
      </c>
      <c r="B12" s="1" t="s">
        <v>108</v>
      </c>
      <c r="C12" s="207"/>
      <c r="D12" s="194"/>
      <c r="E12" s="194"/>
      <c r="F12" s="194"/>
      <c r="G12" s="194"/>
      <c r="H12" s="194"/>
      <c r="I12" s="194"/>
      <c r="J12" s="194"/>
      <c r="K12" s="194"/>
      <c r="L12" s="208"/>
      <c r="M12" s="207"/>
      <c r="N12" s="194"/>
      <c r="O12" s="194"/>
      <c r="P12" s="194"/>
      <c r="Q12" s="194"/>
      <c r="R12" s="194"/>
      <c r="S12" s="208"/>
      <c r="T12" s="356"/>
      <c r="U12" s="356"/>
      <c r="V12" s="209">
        <f t="shared" si="0"/>
        <v>0</v>
      </c>
    </row>
    <row r="13" spans="1:22" s="195" customFormat="1">
      <c r="A13" s="206">
        <v>7</v>
      </c>
      <c r="B13" s="1" t="s">
        <v>109</v>
      </c>
      <c r="C13" s="207"/>
      <c r="D13" s="194"/>
      <c r="E13" s="194"/>
      <c r="F13" s="194"/>
      <c r="G13" s="194"/>
      <c r="H13" s="194"/>
      <c r="I13" s="194"/>
      <c r="J13" s="194"/>
      <c r="K13" s="194"/>
      <c r="L13" s="208"/>
      <c r="M13" s="207"/>
      <c r="N13" s="194"/>
      <c r="O13" s="194"/>
      <c r="P13" s="194"/>
      <c r="Q13" s="194"/>
      <c r="R13" s="194"/>
      <c r="S13" s="208"/>
      <c r="T13" s="356"/>
      <c r="U13" s="356"/>
      <c r="V13" s="209">
        <f t="shared" si="0"/>
        <v>0</v>
      </c>
    </row>
    <row r="14" spans="1:22" s="195" customFormat="1">
      <c r="A14" s="206">
        <v>8</v>
      </c>
      <c r="B14" s="1" t="s">
        <v>110</v>
      </c>
      <c r="C14" s="207"/>
      <c r="D14" s="194"/>
      <c r="E14" s="194"/>
      <c r="F14" s="194"/>
      <c r="G14" s="194"/>
      <c r="H14" s="194"/>
      <c r="I14" s="194"/>
      <c r="J14" s="194"/>
      <c r="K14" s="194"/>
      <c r="L14" s="208"/>
      <c r="M14" s="207"/>
      <c r="N14" s="194"/>
      <c r="O14" s="194"/>
      <c r="P14" s="194"/>
      <c r="Q14" s="194"/>
      <c r="R14" s="194"/>
      <c r="S14" s="208"/>
      <c r="T14" s="356"/>
      <c r="U14" s="356"/>
      <c r="V14" s="209">
        <f t="shared" si="0"/>
        <v>0</v>
      </c>
    </row>
    <row r="15" spans="1:22" s="195" customFormat="1">
      <c r="A15" s="206">
        <v>9</v>
      </c>
      <c r="B15" s="1" t="s">
        <v>111</v>
      </c>
      <c r="C15" s="207"/>
      <c r="D15" s="194"/>
      <c r="E15" s="194"/>
      <c r="F15" s="194"/>
      <c r="G15" s="194"/>
      <c r="H15" s="194"/>
      <c r="I15" s="194"/>
      <c r="J15" s="194"/>
      <c r="K15" s="194"/>
      <c r="L15" s="208"/>
      <c r="M15" s="207"/>
      <c r="N15" s="194"/>
      <c r="O15" s="194"/>
      <c r="P15" s="194"/>
      <c r="Q15" s="194"/>
      <c r="R15" s="194"/>
      <c r="S15" s="208"/>
      <c r="T15" s="356"/>
      <c r="U15" s="356"/>
      <c r="V15" s="209">
        <f t="shared" si="0"/>
        <v>0</v>
      </c>
    </row>
    <row r="16" spans="1:22" s="195" customFormat="1">
      <c r="A16" s="206">
        <v>10</v>
      </c>
      <c r="B16" s="1" t="s">
        <v>112</v>
      </c>
      <c r="C16" s="207"/>
      <c r="D16" s="194"/>
      <c r="E16" s="194"/>
      <c r="F16" s="194"/>
      <c r="G16" s="194"/>
      <c r="H16" s="194"/>
      <c r="I16" s="194"/>
      <c r="J16" s="194"/>
      <c r="K16" s="194"/>
      <c r="L16" s="208"/>
      <c r="M16" s="207"/>
      <c r="N16" s="194"/>
      <c r="O16" s="194"/>
      <c r="P16" s="194"/>
      <c r="Q16" s="194"/>
      <c r="R16" s="194"/>
      <c r="S16" s="208"/>
      <c r="T16" s="356"/>
      <c r="U16" s="356"/>
      <c r="V16" s="209">
        <f t="shared" si="0"/>
        <v>0</v>
      </c>
    </row>
    <row r="17" spans="1:22" s="195" customFormat="1">
      <c r="A17" s="206">
        <v>11</v>
      </c>
      <c r="B17" s="1" t="s">
        <v>113</v>
      </c>
      <c r="C17" s="207"/>
      <c r="D17" s="194"/>
      <c r="E17" s="194"/>
      <c r="F17" s="194"/>
      <c r="G17" s="194"/>
      <c r="H17" s="194"/>
      <c r="I17" s="194"/>
      <c r="J17" s="194"/>
      <c r="K17" s="194"/>
      <c r="L17" s="208"/>
      <c r="M17" s="207"/>
      <c r="N17" s="194"/>
      <c r="O17" s="194"/>
      <c r="P17" s="194"/>
      <c r="Q17" s="194"/>
      <c r="R17" s="194"/>
      <c r="S17" s="208"/>
      <c r="T17" s="356"/>
      <c r="U17" s="356"/>
      <c r="V17" s="209">
        <f t="shared" si="0"/>
        <v>0</v>
      </c>
    </row>
    <row r="18" spans="1:22" s="195" customFormat="1">
      <c r="A18" s="206">
        <v>12</v>
      </c>
      <c r="B18" s="1" t="s">
        <v>114</v>
      </c>
      <c r="C18" s="207"/>
      <c r="D18" s="194"/>
      <c r="E18" s="194"/>
      <c r="F18" s="194"/>
      <c r="G18" s="194"/>
      <c r="H18" s="194"/>
      <c r="I18" s="194"/>
      <c r="J18" s="194"/>
      <c r="K18" s="194"/>
      <c r="L18" s="208"/>
      <c r="M18" s="207"/>
      <c r="N18" s="194"/>
      <c r="O18" s="194"/>
      <c r="P18" s="194"/>
      <c r="Q18" s="194"/>
      <c r="R18" s="194"/>
      <c r="S18" s="208"/>
      <c r="T18" s="356"/>
      <c r="U18" s="356"/>
      <c r="V18" s="209">
        <f t="shared" si="0"/>
        <v>0</v>
      </c>
    </row>
    <row r="19" spans="1:22" s="195" customFormat="1">
      <c r="A19" s="206">
        <v>13</v>
      </c>
      <c r="B19" s="1" t="s">
        <v>115</v>
      </c>
      <c r="C19" s="207"/>
      <c r="D19" s="194"/>
      <c r="E19" s="194"/>
      <c r="F19" s="194"/>
      <c r="G19" s="194"/>
      <c r="H19" s="194"/>
      <c r="I19" s="194"/>
      <c r="J19" s="194"/>
      <c r="K19" s="194"/>
      <c r="L19" s="208"/>
      <c r="M19" s="207"/>
      <c r="N19" s="194"/>
      <c r="O19" s="194"/>
      <c r="P19" s="194"/>
      <c r="Q19" s="194"/>
      <c r="R19" s="194"/>
      <c r="S19" s="208"/>
      <c r="T19" s="356"/>
      <c r="U19" s="356"/>
      <c r="V19" s="209">
        <f t="shared" si="0"/>
        <v>0</v>
      </c>
    </row>
    <row r="20" spans="1:22" s="195" customFormat="1">
      <c r="A20" s="206">
        <v>14</v>
      </c>
      <c r="B20" s="1" t="s">
        <v>116</v>
      </c>
      <c r="C20" s="207"/>
      <c r="D20" s="194"/>
      <c r="E20" s="194"/>
      <c r="F20" s="194"/>
      <c r="G20" s="194"/>
      <c r="H20" s="194"/>
      <c r="I20" s="194"/>
      <c r="J20" s="194"/>
      <c r="K20" s="194"/>
      <c r="L20" s="208"/>
      <c r="M20" s="207"/>
      <c r="N20" s="194"/>
      <c r="O20" s="194"/>
      <c r="P20" s="194"/>
      <c r="Q20" s="194"/>
      <c r="R20" s="194"/>
      <c r="S20" s="208"/>
      <c r="T20" s="356"/>
      <c r="U20" s="356"/>
      <c r="V20" s="209">
        <f t="shared" si="0"/>
        <v>0</v>
      </c>
    </row>
    <row r="21" spans="1:22" ht="13.5" thickBot="1">
      <c r="A21" s="196"/>
      <c r="B21" s="210" t="s">
        <v>117</v>
      </c>
      <c r="C21" s="211">
        <f>SUM(C7:C20)</f>
        <v>0</v>
      </c>
      <c r="D21" s="198">
        <f t="shared" ref="D21:V21" si="1">SUM(D7:D20)</f>
        <v>0</v>
      </c>
      <c r="E21" s="198">
        <f t="shared" si="1"/>
        <v>0</v>
      </c>
      <c r="F21" s="198">
        <f t="shared" si="1"/>
        <v>0</v>
      </c>
      <c r="G21" s="198">
        <f t="shared" si="1"/>
        <v>0</v>
      </c>
      <c r="H21" s="198">
        <f t="shared" si="1"/>
        <v>0</v>
      </c>
      <c r="I21" s="198">
        <f t="shared" si="1"/>
        <v>0</v>
      </c>
      <c r="J21" s="198">
        <f t="shared" si="1"/>
        <v>0</v>
      </c>
      <c r="K21" s="198">
        <f t="shared" si="1"/>
        <v>0</v>
      </c>
      <c r="L21" s="212">
        <f t="shared" si="1"/>
        <v>0</v>
      </c>
      <c r="M21" s="211">
        <f t="shared" si="1"/>
        <v>0</v>
      </c>
      <c r="N21" s="198">
        <f t="shared" si="1"/>
        <v>0</v>
      </c>
      <c r="O21" s="198">
        <f t="shared" si="1"/>
        <v>0</v>
      </c>
      <c r="P21" s="198">
        <f t="shared" si="1"/>
        <v>0</v>
      </c>
      <c r="Q21" s="198">
        <f t="shared" si="1"/>
        <v>0</v>
      </c>
      <c r="R21" s="198">
        <f t="shared" si="1"/>
        <v>0</v>
      </c>
      <c r="S21" s="212">
        <f>SUM(S7:S20)</f>
        <v>0</v>
      </c>
      <c r="T21" s="212">
        <f>SUM(T7:T20)</f>
        <v>0</v>
      </c>
      <c r="U21" s="212">
        <f t="shared" ref="U21" si="2">SUM(U7:U20)</f>
        <v>0</v>
      </c>
      <c r="V21" s="213">
        <f t="shared" si="1"/>
        <v>0</v>
      </c>
    </row>
    <row r="24" spans="1:22">
      <c r="A24" s="8"/>
      <c r="B24" s="8"/>
      <c r="C24" s="112"/>
      <c r="D24" s="112"/>
      <c r="E24" s="112"/>
    </row>
    <row r="25" spans="1:22">
      <c r="A25" s="214"/>
      <c r="B25" s="214"/>
      <c r="C25" s="8"/>
      <c r="D25" s="112"/>
      <c r="E25" s="112"/>
    </row>
    <row r="26" spans="1:22">
      <c r="A26" s="214"/>
      <c r="B26" s="113"/>
      <c r="C26" s="8"/>
      <c r="D26" s="112"/>
      <c r="E26" s="112"/>
    </row>
    <row r="27" spans="1:22">
      <c r="A27" s="214"/>
      <c r="B27" s="214"/>
      <c r="C27" s="8"/>
      <c r="D27" s="112"/>
      <c r="E27" s="112"/>
    </row>
    <row r="28" spans="1:22">
      <c r="A28" s="214"/>
      <c r="B28" s="113"/>
      <c r="C28" s="8"/>
      <c r="D28" s="112"/>
      <c r="E28" s="112"/>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2"/>
  <sheetViews>
    <sheetView zoomScale="90" zoomScaleNormal="90" workbookViewId="0">
      <pane xSplit="1" ySplit="7" topLeftCell="B8" activePane="bottomRight" state="frozen"/>
      <selection activeCell="B9" sqref="B9"/>
      <selection pane="topRight" activeCell="B9" sqref="B9"/>
      <selection pane="bottomLeft" activeCell="B9" sqref="B9"/>
      <selection pane="bottomRight"/>
    </sheetView>
  </sheetViews>
  <sheetFormatPr defaultColWidth="9.140625" defaultRowHeight="12.75"/>
  <cols>
    <col min="1" max="1" width="10.5703125" style="5" bestFit="1" customWidth="1"/>
    <col min="2" max="2" width="101.85546875" style="5" customWidth="1"/>
    <col min="3" max="3" width="13.7109375" style="357" customWidth="1"/>
    <col min="4" max="4" width="14.85546875" style="357" bestFit="1" customWidth="1"/>
    <col min="5" max="5" width="17.7109375" style="357" customWidth="1"/>
    <col min="6" max="6" width="15.85546875" style="357" customWidth="1"/>
    <col min="7" max="7" width="17.42578125" style="357" customWidth="1"/>
    <col min="8" max="8" width="15.28515625" style="357" customWidth="1"/>
    <col min="9" max="16384" width="9.140625" style="64"/>
  </cols>
  <sheetData>
    <row r="1" spans="1:9">
      <c r="A1" s="3" t="s">
        <v>37</v>
      </c>
      <c r="B1" s="381" t="s">
        <v>409</v>
      </c>
    </row>
    <row r="2" spans="1:9">
      <c r="A2" s="3" t="s">
        <v>38</v>
      </c>
      <c r="B2" s="4" t="s">
        <v>410</v>
      </c>
    </row>
    <row r="4" spans="1:9" ht="13.5" thickBot="1">
      <c r="A4" s="3" t="s">
        <v>277</v>
      </c>
      <c r="B4" s="199" t="s">
        <v>408</v>
      </c>
    </row>
    <row r="5" spans="1:9">
      <c r="A5" s="200"/>
      <c r="B5" s="215"/>
      <c r="C5" s="358" t="s">
        <v>0</v>
      </c>
      <c r="D5" s="358" t="s">
        <v>1</v>
      </c>
      <c r="E5" s="358" t="s">
        <v>2</v>
      </c>
      <c r="F5" s="358" t="s">
        <v>3</v>
      </c>
      <c r="G5" s="359" t="s">
        <v>4</v>
      </c>
      <c r="H5" s="360" t="s">
        <v>10</v>
      </c>
      <c r="I5" s="216"/>
    </row>
    <row r="6" spans="1:9" s="216" customFormat="1" ht="12.75" customHeight="1">
      <c r="A6" s="217"/>
      <c r="B6" s="456" t="s">
        <v>276</v>
      </c>
      <c r="C6" s="458" t="s">
        <v>399</v>
      </c>
      <c r="D6" s="460" t="s">
        <v>398</v>
      </c>
      <c r="E6" s="461"/>
      <c r="F6" s="458" t="s">
        <v>403</v>
      </c>
      <c r="G6" s="458" t="s">
        <v>404</v>
      </c>
      <c r="H6" s="454" t="s">
        <v>402</v>
      </c>
    </row>
    <row r="7" spans="1:9" ht="38.25">
      <c r="A7" s="219"/>
      <c r="B7" s="457"/>
      <c r="C7" s="459"/>
      <c r="D7" s="361" t="s">
        <v>401</v>
      </c>
      <c r="E7" s="361" t="s">
        <v>400</v>
      </c>
      <c r="F7" s="459"/>
      <c r="G7" s="459"/>
      <c r="H7" s="455"/>
      <c r="I7" s="216"/>
    </row>
    <row r="8" spans="1:9">
      <c r="A8" s="217">
        <v>1</v>
      </c>
      <c r="B8" s="1" t="s">
        <v>104</v>
      </c>
      <c r="C8" s="362">
        <v>28801651.950000003</v>
      </c>
      <c r="D8" s="363"/>
      <c r="E8" s="362"/>
      <c r="F8" s="362">
        <v>27742646.080000002</v>
      </c>
      <c r="G8" s="364">
        <v>27742646.080000002</v>
      </c>
      <c r="H8" s="410">
        <f t="shared" ref="H8:H22" si="0">G8/(C8+E8)</f>
        <v>0.96323107188995805</v>
      </c>
    </row>
    <row r="9" spans="1:9" ht="15" customHeight="1">
      <c r="A9" s="217">
        <v>2</v>
      </c>
      <c r="B9" s="1" t="s">
        <v>105</v>
      </c>
      <c r="C9" s="362">
        <v>0</v>
      </c>
      <c r="D9" s="363"/>
      <c r="E9" s="362"/>
      <c r="F9" s="362">
        <v>0</v>
      </c>
      <c r="G9" s="364">
        <v>0</v>
      </c>
      <c r="H9" s="410"/>
    </row>
    <row r="10" spans="1:9">
      <c r="A10" s="217">
        <v>3</v>
      </c>
      <c r="B10" s="1" t="s">
        <v>296</v>
      </c>
      <c r="C10" s="362">
        <v>0</v>
      </c>
      <c r="D10" s="363"/>
      <c r="E10" s="362"/>
      <c r="F10" s="362">
        <v>0</v>
      </c>
      <c r="G10" s="364">
        <v>0</v>
      </c>
      <c r="H10" s="410"/>
    </row>
    <row r="11" spans="1:9">
      <c r="A11" s="217">
        <v>4</v>
      </c>
      <c r="B11" s="1" t="s">
        <v>106</v>
      </c>
      <c r="C11" s="362">
        <v>0</v>
      </c>
      <c r="D11" s="363"/>
      <c r="E11" s="362"/>
      <c r="F11" s="362">
        <v>0</v>
      </c>
      <c r="G11" s="364">
        <v>0</v>
      </c>
      <c r="H11" s="410"/>
    </row>
    <row r="12" spans="1:9">
      <c r="A12" s="217">
        <v>5</v>
      </c>
      <c r="B12" s="1" t="s">
        <v>107</v>
      </c>
      <c r="C12" s="362">
        <v>0</v>
      </c>
      <c r="D12" s="363"/>
      <c r="E12" s="362"/>
      <c r="F12" s="362">
        <v>0</v>
      </c>
      <c r="G12" s="364">
        <v>0</v>
      </c>
      <c r="H12" s="410"/>
    </row>
    <row r="13" spans="1:9">
      <c r="A13" s="217">
        <v>6</v>
      </c>
      <c r="B13" s="1" t="s">
        <v>108</v>
      </c>
      <c r="C13" s="362">
        <v>80992534.719999999</v>
      </c>
      <c r="D13" s="363"/>
      <c r="E13" s="362"/>
      <c r="F13" s="362">
        <v>52766286.744000003</v>
      </c>
      <c r="G13" s="364">
        <v>52766286.744000003</v>
      </c>
      <c r="H13" s="410">
        <f t="shared" si="0"/>
        <v>0.65149568323079154</v>
      </c>
    </row>
    <row r="14" spans="1:9">
      <c r="A14" s="217">
        <v>7</v>
      </c>
      <c r="B14" s="1" t="s">
        <v>109</v>
      </c>
      <c r="C14" s="362">
        <v>0</v>
      </c>
      <c r="D14" s="363"/>
      <c r="E14" s="362"/>
      <c r="F14" s="362">
        <v>0</v>
      </c>
      <c r="G14" s="364">
        <v>0</v>
      </c>
      <c r="H14" s="410"/>
    </row>
    <row r="15" spans="1:9">
      <c r="A15" s="217">
        <v>8</v>
      </c>
      <c r="B15" s="1" t="s">
        <v>110</v>
      </c>
      <c r="C15" s="362">
        <v>487380469.84197801</v>
      </c>
      <c r="D15" s="363">
        <v>49760791.670000002</v>
      </c>
      <c r="E15" s="362">
        <v>9952158.3340000007</v>
      </c>
      <c r="F15" s="362">
        <v>441556624</v>
      </c>
      <c r="G15" s="364">
        <v>441556624</v>
      </c>
      <c r="H15" s="410">
        <f t="shared" si="0"/>
        <v>0.88784969853970241</v>
      </c>
    </row>
    <row r="16" spans="1:9">
      <c r="A16" s="217">
        <v>9</v>
      </c>
      <c r="B16" s="1" t="s">
        <v>111</v>
      </c>
      <c r="C16" s="362">
        <v>0</v>
      </c>
      <c r="D16" s="363"/>
      <c r="E16" s="362"/>
      <c r="F16" s="362">
        <v>0</v>
      </c>
      <c r="G16" s="364">
        <v>0</v>
      </c>
      <c r="H16" s="410"/>
    </row>
    <row r="17" spans="1:8">
      <c r="A17" s="217">
        <v>10</v>
      </c>
      <c r="B17" s="1" t="s">
        <v>112</v>
      </c>
      <c r="C17" s="362">
        <v>2143467.6071469998</v>
      </c>
      <c r="D17" s="363"/>
      <c r="E17" s="362"/>
      <c r="F17" s="362">
        <v>3111323</v>
      </c>
      <c r="G17" s="364">
        <v>3111323</v>
      </c>
      <c r="H17" s="410">
        <f t="shared" si="0"/>
        <v>1.4515372145703829</v>
      </c>
    </row>
    <row r="18" spans="1:8">
      <c r="A18" s="217">
        <v>11</v>
      </c>
      <c r="B18" s="1" t="s">
        <v>113</v>
      </c>
      <c r="C18" s="362">
        <v>28867.144000000008</v>
      </c>
      <c r="D18" s="363"/>
      <c r="E18" s="362"/>
      <c r="F18" s="362">
        <v>43300.716000000015</v>
      </c>
      <c r="G18" s="364">
        <v>43300.716000000015</v>
      </c>
      <c r="H18" s="410">
        <f t="shared" si="0"/>
        <v>1.5000000000000002</v>
      </c>
    </row>
    <row r="19" spans="1:8">
      <c r="A19" s="217">
        <v>12</v>
      </c>
      <c r="B19" s="1" t="s">
        <v>114</v>
      </c>
      <c r="C19" s="362">
        <v>0</v>
      </c>
      <c r="D19" s="363"/>
      <c r="E19" s="362"/>
      <c r="F19" s="362">
        <v>0</v>
      </c>
      <c r="G19" s="364">
        <v>0</v>
      </c>
      <c r="H19" s="410"/>
    </row>
    <row r="20" spans="1:8">
      <c r="A20" s="217">
        <v>13</v>
      </c>
      <c r="B20" s="1" t="s">
        <v>271</v>
      </c>
      <c r="C20" s="362">
        <v>0</v>
      </c>
      <c r="D20" s="363"/>
      <c r="E20" s="362"/>
      <c r="F20" s="362">
        <v>0</v>
      </c>
      <c r="G20" s="364">
        <v>0</v>
      </c>
      <c r="H20" s="410"/>
    </row>
    <row r="21" spans="1:8">
      <c r="A21" s="217">
        <v>14</v>
      </c>
      <c r="B21" s="1" t="s">
        <v>116</v>
      </c>
      <c r="C21" s="362">
        <v>44420582.890000001</v>
      </c>
      <c r="D21" s="363"/>
      <c r="E21" s="362"/>
      <c r="F21" s="362">
        <v>40798534</v>
      </c>
      <c r="G21" s="364">
        <v>40798534</v>
      </c>
      <c r="H21" s="410">
        <f t="shared" si="0"/>
        <v>0.91846012243987463</v>
      </c>
    </row>
    <row r="22" spans="1:8" ht="13.5" thickBot="1">
      <c r="A22" s="220"/>
      <c r="B22" s="221" t="s">
        <v>117</v>
      </c>
      <c r="C22" s="365">
        <f>SUM(C8:C21)</f>
        <v>643767574.15312505</v>
      </c>
      <c r="D22" s="365">
        <f>SUM(D8:D21)</f>
        <v>49760791.670000002</v>
      </c>
      <c r="E22" s="365">
        <f>SUM(E8:E21)</f>
        <v>9952158.3340000007</v>
      </c>
      <c r="F22" s="365">
        <f>SUM(F8:F21)</f>
        <v>566018714.53999996</v>
      </c>
      <c r="G22" s="365">
        <f>SUM(G8:G21)</f>
        <v>566018714.53999996</v>
      </c>
      <c r="H22" s="410">
        <f t="shared" si="0"/>
        <v>0.86584309209474208</v>
      </c>
    </row>
  </sheetData>
  <mergeCells count="6">
    <mergeCell ref="H6:H7"/>
    <mergeCell ref="B6:B7"/>
    <mergeCell ref="C6:C7"/>
    <mergeCell ref="D6:E6"/>
    <mergeCell ref="F6:F7"/>
    <mergeCell ref="G6:G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D17"/>
  <sheetViews>
    <sheetView workbookViewId="0">
      <pane xSplit="1" ySplit="6" topLeftCell="B7" activePane="bottomRight" state="frozen"/>
      <selection activeCell="B9" sqref="B9"/>
      <selection pane="topRight" activeCell="B9" sqref="B9"/>
      <selection pane="bottomLeft" activeCell="B9" sqref="B9"/>
      <selection pane="bottomRight"/>
    </sheetView>
  </sheetViews>
  <sheetFormatPr defaultColWidth="9.140625" defaultRowHeight="12.75"/>
  <cols>
    <col min="1" max="1" width="10.5703125" style="5" bestFit="1" customWidth="1"/>
    <col min="2" max="2" width="104.140625" style="5" customWidth="1"/>
    <col min="3" max="3" width="24.85546875" style="5" customWidth="1"/>
    <col min="4" max="4" width="24.28515625" style="5" customWidth="1"/>
    <col min="5" max="16384" width="9.140625" style="64"/>
  </cols>
  <sheetData>
    <row r="1" spans="1:4">
      <c r="A1" s="5" t="s">
        <v>131</v>
      </c>
      <c r="B1" s="381" t="s">
        <v>409</v>
      </c>
    </row>
    <row r="2" spans="1:4">
      <c r="A2" s="5" t="s">
        <v>132</v>
      </c>
      <c r="B2" s="4" t="s">
        <v>410</v>
      </c>
      <c r="C2" s="132"/>
      <c r="D2" s="132"/>
    </row>
    <row r="3" spans="1:4">
      <c r="B3" s="132"/>
      <c r="C3" s="132"/>
      <c r="D3" s="132"/>
    </row>
    <row r="4" spans="1:4" ht="13.5" thickBot="1">
      <c r="A4" s="5" t="s">
        <v>94</v>
      </c>
      <c r="B4" s="315" t="s">
        <v>135</v>
      </c>
      <c r="C4" s="222"/>
      <c r="D4" s="223"/>
    </row>
    <row r="5" spans="1:4">
      <c r="A5" s="224"/>
      <c r="B5" s="192"/>
      <c r="C5" s="225" t="s">
        <v>0</v>
      </c>
      <c r="D5" s="226" t="s">
        <v>1</v>
      </c>
    </row>
    <row r="6" spans="1:4" ht="63.75">
      <c r="A6" s="227"/>
      <c r="B6" s="314" t="s">
        <v>130</v>
      </c>
      <c r="C6" s="338" t="s">
        <v>333</v>
      </c>
      <c r="D6" s="339" t="s">
        <v>306</v>
      </c>
    </row>
    <row r="7" spans="1:4">
      <c r="A7" s="228">
        <v>1</v>
      </c>
      <c r="B7" s="146" t="s">
        <v>109</v>
      </c>
      <c r="C7" s="229"/>
      <c r="D7" s="231"/>
    </row>
    <row r="8" spans="1:4">
      <c r="A8" s="228">
        <v>2</v>
      </c>
      <c r="B8" s="146" t="s">
        <v>110</v>
      </c>
      <c r="C8" s="229">
        <v>91409536.840950906</v>
      </c>
      <c r="D8" s="231">
        <v>68557152.63071318</v>
      </c>
    </row>
    <row r="9" spans="1:4">
      <c r="A9" s="228">
        <v>3</v>
      </c>
      <c r="B9" s="146" t="s">
        <v>111</v>
      </c>
      <c r="C9" s="229"/>
      <c r="D9" s="231">
        <v>0</v>
      </c>
    </row>
    <row r="10" spans="1:4">
      <c r="A10" s="228">
        <v>4</v>
      </c>
      <c r="B10" s="1" t="s">
        <v>112</v>
      </c>
      <c r="C10" s="229">
        <v>1128724.5701470007</v>
      </c>
      <c r="D10" s="231">
        <v>846543.42761025054</v>
      </c>
    </row>
    <row r="11" spans="1:4">
      <c r="A11" s="228">
        <v>5</v>
      </c>
      <c r="B11" s="1" t="s">
        <v>113</v>
      </c>
      <c r="C11" s="232"/>
      <c r="D11" s="231">
        <v>0</v>
      </c>
    </row>
    <row r="12" spans="1:4">
      <c r="A12" s="228">
        <v>6</v>
      </c>
      <c r="B12" s="2" t="s">
        <v>134</v>
      </c>
      <c r="C12" s="230"/>
      <c r="D12" s="231">
        <v>0</v>
      </c>
    </row>
    <row r="13" spans="1:4">
      <c r="A13" s="228">
        <v>7</v>
      </c>
      <c r="B13" s="233" t="s">
        <v>133</v>
      </c>
      <c r="C13" s="230"/>
      <c r="D13" s="231">
        <v>0</v>
      </c>
    </row>
    <row r="14" spans="1:4">
      <c r="A14" s="228">
        <v>8</v>
      </c>
      <c r="B14" s="233" t="s">
        <v>304</v>
      </c>
      <c r="C14" s="229">
        <v>1814603</v>
      </c>
      <c r="D14" s="231">
        <v>1360952.25</v>
      </c>
    </row>
    <row r="15" spans="1:4" ht="13.5" thickBot="1">
      <c r="A15" s="234">
        <v>9</v>
      </c>
      <c r="B15" s="197" t="s">
        <v>117</v>
      </c>
      <c r="C15" s="411">
        <f>SUM(C7:C14)</f>
        <v>94352864.411097914</v>
      </c>
      <c r="D15" s="412">
        <f>SUM(D7:D14)</f>
        <v>70764648.308323428</v>
      </c>
    </row>
    <row r="17" spans="2:2">
      <c r="B17" s="5" t="s">
        <v>9</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N22"/>
  <sheetViews>
    <sheetView workbookViewId="0">
      <pane xSplit="1" ySplit="5" topLeftCell="B6" activePane="bottomRight" state="frozen"/>
      <selection pane="topRight" activeCell="B1" sqref="B1"/>
      <selection pane="bottomLeft" activeCell="A5" sqref="A5"/>
      <selection pane="bottomRight"/>
    </sheetView>
  </sheetViews>
  <sheetFormatPr defaultColWidth="9.140625" defaultRowHeight="12.75"/>
  <cols>
    <col min="1" max="1" width="10.5703125" style="5" bestFit="1" customWidth="1"/>
    <col min="2" max="2" width="95" style="5" customWidth="1"/>
    <col min="3" max="3" width="12.5703125" style="5" bestFit="1" customWidth="1"/>
    <col min="4" max="4" width="11.42578125" style="5" customWidth="1"/>
    <col min="5" max="5" width="18.28515625" style="5" bestFit="1" customWidth="1"/>
    <col min="6" max="13" width="12.7109375" style="5" customWidth="1"/>
    <col min="14" max="14" width="31" style="5" bestFit="1" customWidth="1"/>
    <col min="15" max="16384" width="9.140625" style="64"/>
  </cols>
  <sheetData>
    <row r="1" spans="1:14">
      <c r="A1" s="5" t="s">
        <v>37</v>
      </c>
      <c r="B1" s="381" t="s">
        <v>409</v>
      </c>
    </row>
    <row r="2" spans="1:14" ht="14.25" customHeight="1">
      <c r="A2" s="5" t="s">
        <v>38</v>
      </c>
      <c r="B2" s="4" t="s">
        <v>410</v>
      </c>
    </row>
    <row r="3" spans="1:14" ht="14.25" customHeight="1"/>
    <row r="4" spans="1:14" ht="13.5" thickBot="1">
      <c r="A4" s="5" t="s">
        <v>289</v>
      </c>
      <c r="B4" s="315" t="s">
        <v>35</v>
      </c>
    </row>
    <row r="5" spans="1:14" s="240" customFormat="1">
      <c r="A5" s="236"/>
      <c r="B5" s="237"/>
      <c r="C5" s="238" t="s">
        <v>0</v>
      </c>
      <c r="D5" s="238" t="s">
        <v>1</v>
      </c>
      <c r="E5" s="238" t="s">
        <v>2</v>
      </c>
      <c r="F5" s="238" t="s">
        <v>3</v>
      </c>
      <c r="G5" s="238" t="s">
        <v>4</v>
      </c>
      <c r="H5" s="238" t="s">
        <v>10</v>
      </c>
      <c r="I5" s="238" t="s">
        <v>13</v>
      </c>
      <c r="J5" s="238" t="s">
        <v>14</v>
      </c>
      <c r="K5" s="238" t="s">
        <v>15</v>
      </c>
      <c r="L5" s="238" t="s">
        <v>16</v>
      </c>
      <c r="M5" s="238" t="s">
        <v>17</v>
      </c>
      <c r="N5" s="239" t="s">
        <v>18</v>
      </c>
    </row>
    <row r="6" spans="1:14" ht="25.5">
      <c r="A6" s="241"/>
      <c r="B6" s="242"/>
      <c r="C6" s="243" t="s">
        <v>288</v>
      </c>
      <c r="D6" s="244" t="s">
        <v>287</v>
      </c>
      <c r="E6" s="245" t="s">
        <v>286</v>
      </c>
      <c r="F6" s="246">
        <v>0</v>
      </c>
      <c r="G6" s="246">
        <v>0.2</v>
      </c>
      <c r="H6" s="246">
        <v>0.35</v>
      </c>
      <c r="I6" s="246">
        <v>0.5</v>
      </c>
      <c r="J6" s="246">
        <v>0.75</v>
      </c>
      <c r="K6" s="246">
        <v>1</v>
      </c>
      <c r="L6" s="246">
        <v>1.5</v>
      </c>
      <c r="M6" s="246">
        <v>2.5</v>
      </c>
      <c r="N6" s="313" t="s">
        <v>305</v>
      </c>
    </row>
    <row r="7" spans="1:14" ht="15">
      <c r="A7" s="247">
        <v>1</v>
      </c>
      <c r="B7" s="248" t="s">
        <v>285</v>
      </c>
      <c r="C7" s="249">
        <f>SUM(C8:C13)</f>
        <v>0</v>
      </c>
      <c r="D7" s="242"/>
      <c r="E7" s="250">
        <f>SUM(E8:E13)</f>
        <v>0</v>
      </c>
      <c r="F7" s="251"/>
      <c r="G7" s="251"/>
      <c r="H7" s="251"/>
      <c r="I7" s="251"/>
      <c r="J7" s="251"/>
      <c r="K7" s="251"/>
      <c r="L7" s="251"/>
      <c r="M7" s="251"/>
      <c r="N7" s="252"/>
    </row>
    <row r="8" spans="1:14" ht="14.25">
      <c r="A8" s="247">
        <v>1.1000000000000001</v>
      </c>
      <c r="B8" s="253" t="s">
        <v>283</v>
      </c>
      <c r="C8" s="251"/>
      <c r="D8" s="254">
        <v>0.02</v>
      </c>
      <c r="E8" s="250">
        <f>C8*D8</f>
        <v>0</v>
      </c>
      <c r="F8" s="251"/>
      <c r="G8" s="251"/>
      <c r="H8" s="251"/>
      <c r="I8" s="251"/>
      <c r="J8" s="251"/>
      <c r="K8" s="251"/>
      <c r="L8" s="251"/>
      <c r="M8" s="251"/>
      <c r="N8" s="252"/>
    </row>
    <row r="9" spans="1:14" ht="14.25">
      <c r="A9" s="247">
        <v>1.2</v>
      </c>
      <c r="B9" s="253" t="s">
        <v>282</v>
      </c>
      <c r="C9" s="251"/>
      <c r="D9" s="254">
        <v>0.05</v>
      </c>
      <c r="E9" s="250">
        <f>C9*D9</f>
        <v>0</v>
      </c>
      <c r="F9" s="251"/>
      <c r="G9" s="251"/>
      <c r="H9" s="251"/>
      <c r="I9" s="251"/>
      <c r="J9" s="251"/>
      <c r="K9" s="251"/>
      <c r="L9" s="251"/>
      <c r="M9" s="251"/>
      <c r="N9" s="252"/>
    </row>
    <row r="10" spans="1:14" ht="14.25">
      <c r="A10" s="247">
        <v>1.3</v>
      </c>
      <c r="B10" s="253" t="s">
        <v>281</v>
      </c>
      <c r="C10" s="251"/>
      <c r="D10" s="254">
        <v>0.08</v>
      </c>
      <c r="E10" s="250">
        <f>C10*D10</f>
        <v>0</v>
      </c>
      <c r="F10" s="251"/>
      <c r="G10" s="251"/>
      <c r="H10" s="251"/>
      <c r="I10" s="251"/>
      <c r="J10" s="251"/>
      <c r="K10" s="251"/>
      <c r="L10" s="251"/>
      <c r="M10" s="251"/>
      <c r="N10" s="252"/>
    </row>
    <row r="11" spans="1:14" ht="14.25">
      <c r="A11" s="247">
        <v>1.4</v>
      </c>
      <c r="B11" s="253" t="s">
        <v>280</v>
      </c>
      <c r="C11" s="251"/>
      <c r="D11" s="254">
        <v>0.11</v>
      </c>
      <c r="E11" s="250">
        <f>C11*D11</f>
        <v>0</v>
      </c>
      <c r="F11" s="251"/>
      <c r="G11" s="251"/>
      <c r="H11" s="251"/>
      <c r="I11" s="251"/>
      <c r="J11" s="251"/>
      <c r="K11" s="251"/>
      <c r="L11" s="251"/>
      <c r="M11" s="251"/>
      <c r="N11" s="252"/>
    </row>
    <row r="12" spans="1:14" ht="14.25">
      <c r="A12" s="247">
        <v>1.5</v>
      </c>
      <c r="B12" s="253" t="s">
        <v>279</v>
      </c>
      <c r="C12" s="251"/>
      <c r="D12" s="254">
        <v>0.14000000000000001</v>
      </c>
      <c r="E12" s="250">
        <f>C12*D12</f>
        <v>0</v>
      </c>
      <c r="F12" s="251"/>
      <c r="G12" s="251"/>
      <c r="H12" s="251"/>
      <c r="I12" s="251"/>
      <c r="J12" s="251"/>
      <c r="K12" s="251"/>
      <c r="L12" s="251"/>
      <c r="M12" s="251"/>
      <c r="N12" s="252"/>
    </row>
    <row r="13" spans="1:14" ht="14.25">
      <c r="A13" s="247">
        <v>1.6</v>
      </c>
      <c r="B13" s="255" t="s">
        <v>278</v>
      </c>
      <c r="C13" s="251"/>
      <c r="D13" s="256"/>
      <c r="E13" s="251"/>
      <c r="F13" s="251"/>
      <c r="G13" s="251"/>
      <c r="H13" s="251"/>
      <c r="I13" s="251"/>
      <c r="J13" s="251"/>
      <c r="K13" s="251"/>
      <c r="L13" s="251"/>
      <c r="M13" s="251"/>
      <c r="N13" s="252"/>
    </row>
    <row r="14" spans="1:14" ht="15">
      <c r="A14" s="247">
        <v>2</v>
      </c>
      <c r="B14" s="257" t="s">
        <v>284</v>
      </c>
      <c r="C14" s="249">
        <f>SUM(C15:C20)</f>
        <v>0</v>
      </c>
      <c r="D14" s="242"/>
      <c r="E14" s="250">
        <f>SUM(E15:E20)</f>
        <v>0</v>
      </c>
      <c r="F14" s="251"/>
      <c r="G14" s="251"/>
      <c r="H14" s="251"/>
      <c r="I14" s="251"/>
      <c r="J14" s="251"/>
      <c r="K14" s="251"/>
      <c r="L14" s="251"/>
      <c r="M14" s="251"/>
      <c r="N14" s="252"/>
    </row>
    <row r="15" spans="1:14" ht="14.25">
      <c r="A15" s="247">
        <v>2.1</v>
      </c>
      <c r="B15" s="255" t="s">
        <v>283</v>
      </c>
      <c r="C15" s="251"/>
      <c r="D15" s="254">
        <v>5.0000000000000001E-3</v>
      </c>
      <c r="E15" s="250">
        <f>D15*C15</f>
        <v>0</v>
      </c>
      <c r="F15" s="251"/>
      <c r="G15" s="251"/>
      <c r="H15" s="251"/>
      <c r="I15" s="251"/>
      <c r="J15" s="251"/>
      <c r="K15" s="251"/>
      <c r="L15" s="251"/>
      <c r="M15" s="251"/>
      <c r="N15" s="252"/>
    </row>
    <row r="16" spans="1:14" ht="14.25">
      <c r="A16" s="247">
        <v>2.2000000000000002</v>
      </c>
      <c r="B16" s="255" t="s">
        <v>282</v>
      </c>
      <c r="C16" s="251"/>
      <c r="D16" s="254">
        <v>0.01</v>
      </c>
      <c r="E16" s="250">
        <f>D16*C16</f>
        <v>0</v>
      </c>
      <c r="F16" s="251"/>
      <c r="G16" s="251"/>
      <c r="H16" s="251"/>
      <c r="I16" s="251"/>
      <c r="J16" s="251"/>
      <c r="K16" s="251"/>
      <c r="L16" s="251"/>
      <c r="M16" s="251"/>
      <c r="N16" s="252"/>
    </row>
    <row r="17" spans="1:14" ht="14.25">
      <c r="A17" s="247">
        <v>2.2999999999999998</v>
      </c>
      <c r="B17" s="255" t="s">
        <v>281</v>
      </c>
      <c r="C17" s="251"/>
      <c r="D17" s="254">
        <v>0.02</v>
      </c>
      <c r="E17" s="250">
        <f>D17*C17</f>
        <v>0</v>
      </c>
      <c r="F17" s="251"/>
      <c r="G17" s="251"/>
      <c r="H17" s="251"/>
      <c r="I17" s="251"/>
      <c r="J17" s="251"/>
      <c r="K17" s="251"/>
      <c r="L17" s="251"/>
      <c r="M17" s="251"/>
      <c r="N17" s="252"/>
    </row>
    <row r="18" spans="1:14" ht="14.25">
      <c r="A18" s="247">
        <v>2.4</v>
      </c>
      <c r="B18" s="255" t="s">
        <v>280</v>
      </c>
      <c r="C18" s="251"/>
      <c r="D18" s="254">
        <v>0.03</v>
      </c>
      <c r="E18" s="250">
        <f>D18*C18</f>
        <v>0</v>
      </c>
      <c r="F18" s="251"/>
      <c r="G18" s="251"/>
      <c r="H18" s="251"/>
      <c r="I18" s="251"/>
      <c r="J18" s="251"/>
      <c r="K18" s="251"/>
      <c r="L18" s="251"/>
      <c r="M18" s="251"/>
      <c r="N18" s="252"/>
    </row>
    <row r="19" spans="1:14" ht="14.25">
      <c r="A19" s="247">
        <v>2.5</v>
      </c>
      <c r="B19" s="255" t="s">
        <v>279</v>
      </c>
      <c r="C19" s="251"/>
      <c r="D19" s="254">
        <v>0.04</v>
      </c>
      <c r="E19" s="250">
        <f>D19*C19</f>
        <v>0</v>
      </c>
      <c r="F19" s="251"/>
      <c r="G19" s="251"/>
      <c r="H19" s="251"/>
      <c r="I19" s="251"/>
      <c r="J19" s="251"/>
      <c r="K19" s="251"/>
      <c r="L19" s="251"/>
      <c r="M19" s="251"/>
      <c r="N19" s="252"/>
    </row>
    <row r="20" spans="1:14" ht="14.25">
      <c r="A20" s="247">
        <v>2.6</v>
      </c>
      <c r="B20" s="255" t="s">
        <v>278</v>
      </c>
      <c r="C20" s="251"/>
      <c r="D20" s="256"/>
      <c r="E20" s="258"/>
      <c r="F20" s="251"/>
      <c r="G20" s="251"/>
      <c r="H20" s="251"/>
      <c r="I20" s="251"/>
      <c r="J20" s="251"/>
      <c r="K20" s="251"/>
      <c r="L20" s="251"/>
      <c r="M20" s="251"/>
      <c r="N20" s="252"/>
    </row>
    <row r="21" spans="1:14" ht="15.75" thickBot="1">
      <c r="A21" s="259"/>
      <c r="B21" s="260" t="s">
        <v>117</v>
      </c>
      <c r="C21" s="235">
        <f>C7+C14</f>
        <v>0</v>
      </c>
      <c r="D21" s="261"/>
      <c r="E21" s="262">
        <f>SUM(E7+E14)</f>
        <v>0</v>
      </c>
      <c r="F21" s="263"/>
      <c r="G21" s="263"/>
      <c r="H21" s="263"/>
      <c r="I21" s="263"/>
      <c r="J21" s="263"/>
      <c r="K21" s="263"/>
      <c r="L21" s="263"/>
      <c r="M21" s="263"/>
      <c r="N21" s="264"/>
    </row>
    <row r="22" spans="1:14">
      <c r="E22" s="265"/>
      <c r="F22" s="265"/>
      <c r="G22" s="265"/>
      <c r="H22" s="265"/>
      <c r="I22" s="265"/>
      <c r="J22" s="265"/>
      <c r="K22" s="265"/>
      <c r="L22" s="265"/>
      <c r="M22" s="265"/>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39"/>
  <sheetViews>
    <sheetView zoomScaleNormal="100" workbookViewId="0">
      <pane xSplit="1" ySplit="5" topLeftCell="B7" activePane="bottomRight" state="frozen"/>
      <selection activeCell="B9" sqref="B9"/>
      <selection pane="topRight" activeCell="B9" sqref="B9"/>
      <selection pane="bottomLeft" activeCell="B9" sqref="B9"/>
      <selection pane="bottomRight"/>
    </sheetView>
  </sheetViews>
  <sheetFormatPr defaultColWidth="9.140625" defaultRowHeight="14.25"/>
  <cols>
    <col min="1" max="1" width="9.5703125" style="4" bestFit="1" customWidth="1"/>
    <col min="2" max="2" width="86" style="4" customWidth="1"/>
    <col min="3" max="3" width="12.7109375" style="4" customWidth="1"/>
    <col min="4" max="7" width="12.7109375" style="5" customWidth="1"/>
    <col min="8" max="13" width="6.7109375" style="6" customWidth="1"/>
    <col min="14" max="16384" width="9.140625" style="6"/>
  </cols>
  <sheetData>
    <row r="1" spans="1:8">
      <c r="A1" s="3" t="s">
        <v>37</v>
      </c>
      <c r="B1" s="381" t="s">
        <v>409</v>
      </c>
    </row>
    <row r="2" spans="1:8">
      <c r="A2" s="3" t="s">
        <v>38</v>
      </c>
      <c r="B2" s="4" t="s">
        <v>410</v>
      </c>
      <c r="C2" s="7"/>
      <c r="D2" s="8"/>
      <c r="E2" s="8"/>
      <c r="F2" s="8"/>
      <c r="G2" s="8"/>
      <c r="H2" s="9"/>
    </row>
    <row r="3" spans="1:8">
      <c r="A3" s="3"/>
      <c r="B3" s="7"/>
      <c r="C3" s="7"/>
      <c r="D3" s="8"/>
      <c r="E3" s="8"/>
      <c r="F3" s="8"/>
      <c r="G3" s="8"/>
      <c r="H3" s="9"/>
    </row>
    <row r="4" spans="1:8" ht="15" thickBot="1">
      <c r="A4" s="10" t="s">
        <v>162</v>
      </c>
      <c r="B4" s="11" t="s">
        <v>161</v>
      </c>
      <c r="C4" s="11"/>
      <c r="D4" s="11"/>
      <c r="E4" s="11"/>
      <c r="F4" s="11"/>
      <c r="G4" s="11"/>
      <c r="H4" s="9"/>
    </row>
    <row r="5" spans="1:8">
      <c r="A5" s="12" t="s">
        <v>11</v>
      </c>
      <c r="B5" s="13"/>
      <c r="C5" s="380" t="s">
        <v>411</v>
      </c>
      <c r="D5" s="380" t="s">
        <v>412</v>
      </c>
      <c r="E5" s="380" t="s">
        <v>413</v>
      </c>
      <c r="F5" s="124" t="s">
        <v>7</v>
      </c>
      <c r="G5" s="14" t="s">
        <v>8</v>
      </c>
    </row>
    <row r="6" spans="1:8">
      <c r="B6" s="289" t="s">
        <v>160</v>
      </c>
      <c r="C6" s="15"/>
      <c r="D6" s="16"/>
      <c r="E6" s="16"/>
      <c r="F6" s="16"/>
      <c r="G6" s="17"/>
    </row>
    <row r="7" spans="1:8">
      <c r="A7" s="18"/>
      <c r="B7" s="290" t="s">
        <v>154</v>
      </c>
      <c r="C7" s="15"/>
      <c r="D7" s="16"/>
      <c r="E7" s="16"/>
      <c r="F7" s="16"/>
      <c r="G7" s="17"/>
    </row>
    <row r="8" spans="1:8">
      <c r="A8" s="12">
        <v>1</v>
      </c>
      <c r="B8" s="19" t="s">
        <v>159</v>
      </c>
      <c r="C8" s="20">
        <v>107111086.31999999</v>
      </c>
      <c r="D8" s="21">
        <v>116643851</v>
      </c>
      <c r="E8" s="21">
        <v>113423383.24999999</v>
      </c>
      <c r="F8" s="21"/>
      <c r="G8" s="22"/>
    </row>
    <row r="9" spans="1:8">
      <c r="A9" s="12">
        <v>2</v>
      </c>
      <c r="B9" s="19" t="s">
        <v>158</v>
      </c>
      <c r="C9" s="20">
        <v>107111086.31999999</v>
      </c>
      <c r="D9" s="21">
        <v>116643851</v>
      </c>
      <c r="E9" s="21">
        <v>113423383.24999999</v>
      </c>
      <c r="F9" s="21"/>
      <c r="G9" s="22"/>
    </row>
    <row r="10" spans="1:8">
      <c r="A10" s="12">
        <v>3</v>
      </c>
      <c r="B10" s="19" t="s">
        <v>157</v>
      </c>
      <c r="C10" s="20">
        <v>114186320.24863835</v>
      </c>
      <c r="D10" s="21">
        <v>123569535.44519112</v>
      </c>
      <c r="E10" s="21">
        <v>121574217.94093886</v>
      </c>
      <c r="F10" s="21"/>
      <c r="G10" s="22"/>
    </row>
    <row r="11" spans="1:8">
      <c r="A11" s="18"/>
      <c r="B11" s="289" t="s">
        <v>156</v>
      </c>
      <c r="C11" s="15"/>
      <c r="D11" s="16"/>
      <c r="E11" s="16"/>
      <c r="F11" s="16"/>
      <c r="G11" s="17"/>
    </row>
    <row r="12" spans="1:8" ht="15" customHeight="1">
      <c r="A12" s="12">
        <v>4</v>
      </c>
      <c r="B12" s="19" t="s">
        <v>290</v>
      </c>
      <c r="C12" s="20">
        <v>733030784.74181366</v>
      </c>
      <c r="D12" s="21">
        <v>719729794.53958106</v>
      </c>
      <c r="E12" s="21">
        <v>824967993.44653845</v>
      </c>
      <c r="F12" s="21"/>
      <c r="G12" s="22"/>
    </row>
    <row r="13" spans="1:8" ht="15" customHeight="1">
      <c r="A13" s="12">
        <v>5</v>
      </c>
      <c r="B13" s="19" t="s">
        <v>291</v>
      </c>
      <c r="C13" s="20">
        <v>658921784.67025411</v>
      </c>
      <c r="D13" s="21">
        <v>645144004</v>
      </c>
      <c r="E13" s="21">
        <v>632385556.38279283</v>
      </c>
      <c r="F13" s="21"/>
      <c r="G13" s="22"/>
    </row>
    <row r="14" spans="1:8">
      <c r="A14" s="18"/>
      <c r="B14" s="289" t="s">
        <v>155</v>
      </c>
      <c r="C14" s="15"/>
      <c r="D14" s="16"/>
      <c r="E14" s="16"/>
      <c r="F14" s="16"/>
      <c r="G14" s="17"/>
    </row>
    <row r="15" spans="1:8" s="25" customFormat="1">
      <c r="A15" s="23"/>
      <c r="B15" s="290" t="s">
        <v>154</v>
      </c>
      <c r="C15" s="24"/>
      <c r="D15" s="21"/>
      <c r="E15" s="21"/>
      <c r="F15" s="21"/>
      <c r="G15" s="22"/>
    </row>
    <row r="16" spans="1:8">
      <c r="A16" s="12">
        <v>6</v>
      </c>
      <c r="B16" s="19" t="s">
        <v>297</v>
      </c>
      <c r="C16" s="382">
        <v>0.1461208567901093</v>
      </c>
      <c r="D16" s="383">
        <v>0.16209999999999999</v>
      </c>
      <c r="E16" s="383">
        <v>0.13748822275654785</v>
      </c>
      <c r="F16" s="26"/>
      <c r="G16" s="27"/>
    </row>
    <row r="17" spans="1:7" ht="15" customHeight="1">
      <c r="A17" s="12">
        <v>7</v>
      </c>
      <c r="B17" s="19" t="s">
        <v>153</v>
      </c>
      <c r="C17" s="382">
        <v>0.1461208567901093</v>
      </c>
      <c r="D17" s="383">
        <v>0.16209999999999999</v>
      </c>
      <c r="E17" s="383">
        <v>0.13748822275654785</v>
      </c>
      <c r="F17" s="26"/>
      <c r="G17" s="27"/>
    </row>
    <row r="18" spans="1:7">
      <c r="A18" s="12">
        <v>8</v>
      </c>
      <c r="B18" s="19" t="s">
        <v>152</v>
      </c>
      <c r="C18" s="382">
        <v>0.15577288515769058</v>
      </c>
      <c r="D18" s="383">
        <v>0.17169999999999999</v>
      </c>
      <c r="E18" s="383">
        <v>0.14736840569175053</v>
      </c>
      <c r="F18" s="26"/>
      <c r="G18" s="27"/>
    </row>
    <row r="19" spans="1:7" s="25" customFormat="1">
      <c r="A19" s="23"/>
      <c r="B19" s="290" t="s">
        <v>298</v>
      </c>
      <c r="C19" s="384"/>
      <c r="D19" s="385"/>
      <c r="E19" s="385"/>
      <c r="F19" s="21"/>
      <c r="G19" s="22"/>
    </row>
    <row r="20" spans="1:7">
      <c r="A20" s="12">
        <v>9</v>
      </c>
      <c r="B20" s="19" t="s">
        <v>151</v>
      </c>
      <c r="C20" s="382">
        <v>0.14654257026624457</v>
      </c>
      <c r="D20" s="383">
        <v>0.1714</v>
      </c>
      <c r="E20" s="383">
        <v>0.17607488639825891</v>
      </c>
      <c r="F20" s="26"/>
      <c r="G20" s="27"/>
    </row>
    <row r="21" spans="1:7">
      <c r="A21" s="12">
        <v>10</v>
      </c>
      <c r="B21" s="19" t="s">
        <v>150</v>
      </c>
      <c r="C21" s="382">
        <v>0.17451558821923419</v>
      </c>
      <c r="D21" s="383">
        <v>0.1928</v>
      </c>
      <c r="E21" s="383">
        <v>0.1915379633554968</v>
      </c>
      <c r="F21" s="26"/>
      <c r="G21" s="27"/>
    </row>
    <row r="22" spans="1:7">
      <c r="A22" s="18"/>
      <c r="B22" s="291" t="s">
        <v>149</v>
      </c>
      <c r="C22" s="386"/>
      <c r="D22" s="387"/>
      <c r="E22" s="387"/>
      <c r="F22" s="16"/>
      <c r="G22" s="17"/>
    </row>
    <row r="23" spans="1:7" ht="15" customHeight="1">
      <c r="A23" s="28">
        <v>11</v>
      </c>
      <c r="B23" s="19" t="s">
        <v>148</v>
      </c>
      <c r="C23" s="388">
        <v>0.1797</v>
      </c>
      <c r="D23" s="389">
        <v>0.18779999999999999</v>
      </c>
      <c r="E23" s="389">
        <v>0.1835</v>
      </c>
      <c r="F23" s="29"/>
      <c r="G23" s="30"/>
    </row>
    <row r="24" spans="1:7">
      <c r="A24" s="28">
        <v>12</v>
      </c>
      <c r="B24" s="19" t="s">
        <v>147</v>
      </c>
      <c r="C24" s="388">
        <v>6.5799999999999997E-2</v>
      </c>
      <c r="D24" s="389">
        <v>6.4500000000000002E-2</v>
      </c>
      <c r="E24" s="389">
        <v>6.3894491512601986E-2</v>
      </c>
      <c r="F24" s="29"/>
      <c r="G24" s="30"/>
    </row>
    <row r="25" spans="1:7">
      <c r="A25" s="28">
        <v>13</v>
      </c>
      <c r="B25" s="19" t="s">
        <v>146</v>
      </c>
      <c r="C25" s="388">
        <v>4.19E-2</v>
      </c>
      <c r="D25" s="389">
        <v>4.8500000000000001E-2</v>
      </c>
      <c r="E25" s="389">
        <v>4.8316540906499381E-2</v>
      </c>
      <c r="F25" s="29"/>
      <c r="G25" s="30"/>
    </row>
    <row r="26" spans="1:7">
      <c r="A26" s="28">
        <v>14</v>
      </c>
      <c r="B26" s="19" t="s">
        <v>145</v>
      </c>
      <c r="C26" s="388">
        <v>0.1138</v>
      </c>
      <c r="D26" s="389">
        <v>0.12333811223247658</v>
      </c>
      <c r="E26" s="389">
        <v>0.11956212784052488</v>
      </c>
      <c r="F26" s="29"/>
      <c r="G26" s="30"/>
    </row>
    <row r="27" spans="1:7">
      <c r="A27" s="28">
        <v>15</v>
      </c>
      <c r="B27" s="19" t="s">
        <v>299</v>
      </c>
      <c r="C27" s="388">
        <v>2.2100000000000002E-2</v>
      </c>
      <c r="D27" s="389">
        <v>1.9E-2</v>
      </c>
      <c r="E27" s="389">
        <v>1.1370827457924627E-2</v>
      </c>
      <c r="F27" s="29"/>
      <c r="G27" s="30"/>
    </row>
    <row r="28" spans="1:7">
      <c r="A28" s="28">
        <v>16</v>
      </c>
      <c r="B28" s="19" t="s">
        <v>300</v>
      </c>
      <c r="C28" s="388">
        <v>0.11799999999999999</v>
      </c>
      <c r="D28" s="389">
        <v>9.7000000000000003E-2</v>
      </c>
      <c r="E28" s="389">
        <v>5.7669808482318202E-2</v>
      </c>
      <c r="F28" s="29"/>
      <c r="G28" s="30"/>
    </row>
    <row r="29" spans="1:7">
      <c r="A29" s="18"/>
      <c r="B29" s="291" t="s">
        <v>382</v>
      </c>
      <c r="C29" s="386"/>
      <c r="D29" s="387"/>
      <c r="E29" s="387"/>
      <c r="F29" s="16"/>
      <c r="G29" s="17"/>
    </row>
    <row r="30" spans="1:7">
      <c r="A30" s="28">
        <v>17</v>
      </c>
      <c r="B30" s="19" t="s">
        <v>144</v>
      </c>
      <c r="C30" s="388">
        <v>8.0999999999999996E-3</v>
      </c>
      <c r="D30" s="389">
        <v>1.0110598139115632E-2</v>
      </c>
      <c r="E30" s="389">
        <v>3.6858662205856631E-2</v>
      </c>
      <c r="F30" s="29"/>
      <c r="G30" s="30"/>
    </row>
    <row r="31" spans="1:7" ht="15" customHeight="1">
      <c r="A31" s="28">
        <v>18</v>
      </c>
      <c r="B31" s="19" t="s">
        <v>143</v>
      </c>
      <c r="C31" s="388">
        <v>2.3900000000000001E-2</v>
      </c>
      <c r="D31" s="389">
        <v>2.57970848638026E-2</v>
      </c>
      <c r="E31" s="389">
        <v>5.0626692210347053E-2</v>
      </c>
      <c r="F31" s="29"/>
      <c r="G31" s="30"/>
    </row>
    <row r="32" spans="1:7">
      <c r="A32" s="28">
        <v>19</v>
      </c>
      <c r="B32" s="19" t="s">
        <v>142</v>
      </c>
      <c r="C32" s="388">
        <v>0.19120000000000001</v>
      </c>
      <c r="D32" s="389">
        <v>0.21395028089804199</v>
      </c>
      <c r="E32" s="389">
        <v>0.27992439697066257</v>
      </c>
      <c r="F32" s="29"/>
      <c r="G32" s="30"/>
    </row>
    <row r="33" spans="1:7" ht="15" customHeight="1">
      <c r="A33" s="28">
        <v>20</v>
      </c>
      <c r="B33" s="19" t="s">
        <v>141</v>
      </c>
      <c r="C33" s="388">
        <v>0.27950000000000003</v>
      </c>
      <c r="D33" s="389">
        <v>0.29330763524397452</v>
      </c>
      <c r="E33" s="389">
        <v>0.35174567257108114</v>
      </c>
      <c r="F33" s="29"/>
      <c r="G33" s="30"/>
    </row>
    <row r="34" spans="1:7">
      <c r="A34" s="28">
        <v>21</v>
      </c>
      <c r="B34" s="19" t="s">
        <v>140</v>
      </c>
      <c r="C34" s="388">
        <v>1.3100000000000001E-2</v>
      </c>
      <c r="D34" s="389">
        <v>1.3332025063110918E-2</v>
      </c>
      <c r="E34" s="389">
        <v>-4.2425087637543157E-3</v>
      </c>
      <c r="F34" s="29"/>
      <c r="G34" s="30"/>
    </row>
    <row r="35" spans="1:7" ht="15" customHeight="1">
      <c r="A35" s="18"/>
      <c r="B35" s="291" t="s">
        <v>383</v>
      </c>
      <c r="C35" s="386"/>
      <c r="D35" s="387"/>
      <c r="E35" s="387"/>
      <c r="F35" s="16"/>
      <c r="G35" s="17"/>
    </row>
    <row r="36" spans="1:7">
      <c r="A36" s="28">
        <v>22</v>
      </c>
      <c r="B36" s="19" t="s">
        <v>139</v>
      </c>
      <c r="C36" s="388">
        <v>0.1227</v>
      </c>
      <c r="D36" s="389">
        <v>0.13189916619298908</v>
      </c>
      <c r="E36" s="389">
        <v>7.8600000000000003E-2</v>
      </c>
      <c r="F36" s="29"/>
      <c r="G36" s="30"/>
    </row>
    <row r="37" spans="1:7" ht="15" customHeight="1">
      <c r="A37" s="28">
        <v>23</v>
      </c>
      <c r="B37" s="19" t="s">
        <v>138</v>
      </c>
      <c r="C37" s="388">
        <v>0.34</v>
      </c>
      <c r="D37" s="389">
        <v>0.375</v>
      </c>
      <c r="E37" s="389">
        <v>0.48661280273784491</v>
      </c>
      <c r="F37" s="29"/>
      <c r="G37" s="30"/>
    </row>
    <row r="38" spans="1:7" ht="15" thickBot="1">
      <c r="A38" s="31">
        <v>24</v>
      </c>
      <c r="B38" s="292" t="s">
        <v>137</v>
      </c>
      <c r="C38" s="390">
        <v>0</v>
      </c>
      <c r="D38" s="391">
        <v>0</v>
      </c>
      <c r="E38" s="391">
        <v>0</v>
      </c>
      <c r="F38" s="32"/>
      <c r="G38" s="33"/>
    </row>
    <row r="39" spans="1:7">
      <c r="A39" s="3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43"/>
  <sheetViews>
    <sheetView zoomScale="95" zoomScaleNormal="95" workbookViewId="0">
      <pane xSplit="1" ySplit="5" topLeftCell="B14" activePane="bottomRight" state="frozen"/>
      <selection activeCell="B9" sqref="B9"/>
      <selection pane="topRight" activeCell="B9" sqref="B9"/>
      <selection pane="bottomLeft" activeCell="B9" sqref="B9"/>
      <selection pane="bottomRight"/>
    </sheetView>
  </sheetViews>
  <sheetFormatPr defaultColWidth="9.140625" defaultRowHeight="14.25"/>
  <cols>
    <col min="1" max="1" width="9.5703125" style="5" bestFit="1" customWidth="1"/>
    <col min="2" max="2" width="55.140625" style="5" bestFit="1" customWidth="1"/>
    <col min="3" max="3" width="12.28515625" style="5" bestFit="1" customWidth="1"/>
    <col min="4" max="4" width="13.28515625" style="5" customWidth="1"/>
    <col min="5" max="5" width="14.5703125" style="5" customWidth="1"/>
    <col min="6" max="6" width="11.7109375" style="5" customWidth="1"/>
    <col min="7" max="7" width="13.7109375" style="5" customWidth="1"/>
    <col min="8" max="8" width="14.5703125" style="5" customWidth="1"/>
    <col min="9" max="16384" width="9.140625" style="6"/>
  </cols>
  <sheetData>
    <row r="1" spans="1:8">
      <c r="A1" s="3" t="s">
        <v>37</v>
      </c>
      <c r="B1" s="381" t="s">
        <v>409</v>
      </c>
    </row>
    <row r="2" spans="1:8">
      <c r="A2" s="3" t="s">
        <v>38</v>
      </c>
      <c r="B2" s="4" t="s">
        <v>410</v>
      </c>
    </row>
    <row r="3" spans="1:8">
      <c r="A3" s="3"/>
    </row>
    <row r="4" spans="1:8" ht="15" thickBot="1">
      <c r="A4" s="35" t="s">
        <v>39</v>
      </c>
      <c r="B4" s="36" t="s">
        <v>40</v>
      </c>
      <c r="C4" s="35"/>
      <c r="D4" s="37"/>
      <c r="E4" s="37"/>
      <c r="F4" s="38"/>
      <c r="G4" s="38"/>
      <c r="H4" s="39" t="s">
        <v>80</v>
      </c>
    </row>
    <row r="5" spans="1:8">
      <c r="A5" s="40"/>
      <c r="B5" s="41"/>
      <c r="C5" s="416" t="s">
        <v>75</v>
      </c>
      <c r="D5" s="417"/>
      <c r="E5" s="418"/>
      <c r="F5" s="416" t="s">
        <v>79</v>
      </c>
      <c r="G5" s="417"/>
      <c r="H5" s="419"/>
    </row>
    <row r="6" spans="1:8">
      <c r="A6" s="42" t="s">
        <v>11</v>
      </c>
      <c r="B6" s="43" t="s">
        <v>41</v>
      </c>
      <c r="C6" s="44" t="s">
        <v>76</v>
      </c>
      <c r="D6" s="44" t="s">
        <v>77</v>
      </c>
      <c r="E6" s="44" t="s">
        <v>78</v>
      </c>
      <c r="F6" s="44" t="s">
        <v>76</v>
      </c>
      <c r="G6" s="44" t="s">
        <v>77</v>
      </c>
      <c r="H6" s="45" t="s">
        <v>78</v>
      </c>
    </row>
    <row r="7" spans="1:8">
      <c r="A7" s="42">
        <v>1</v>
      </c>
      <c r="B7" s="46" t="s">
        <v>42</v>
      </c>
      <c r="C7" s="47">
        <v>6087757.2500000009</v>
      </c>
      <c r="D7" s="47">
        <v>5175172.8099999996</v>
      </c>
      <c r="E7" s="48">
        <f>C7+D7</f>
        <v>11262930.060000001</v>
      </c>
      <c r="F7" s="49"/>
      <c r="G7" s="50"/>
      <c r="H7" s="51">
        <f>F7+G7</f>
        <v>0</v>
      </c>
    </row>
    <row r="8" spans="1:8">
      <c r="A8" s="42">
        <v>2</v>
      </c>
      <c r="B8" s="46" t="s">
        <v>43</v>
      </c>
      <c r="C8" s="47">
        <v>1059005.8700000001</v>
      </c>
      <c r="D8" s="47">
        <v>27742646.080000002</v>
      </c>
      <c r="E8" s="48">
        <f t="shared" ref="E8:E19" si="0">C8+D8</f>
        <v>28801651.950000003</v>
      </c>
      <c r="F8" s="49"/>
      <c r="G8" s="50"/>
      <c r="H8" s="51">
        <f t="shared" ref="H8:H40" si="1">F8+G8</f>
        <v>0</v>
      </c>
    </row>
    <row r="9" spans="1:8">
      <c r="A9" s="42">
        <v>3</v>
      </c>
      <c r="B9" s="46" t="s">
        <v>44</v>
      </c>
      <c r="C9" s="47">
        <v>27885915.68</v>
      </c>
      <c r="D9" s="47">
        <v>52765061.211999997</v>
      </c>
      <c r="E9" s="48">
        <f t="shared" si="0"/>
        <v>80650976.89199999</v>
      </c>
      <c r="F9" s="49"/>
      <c r="G9" s="50"/>
      <c r="H9" s="51">
        <f t="shared" si="1"/>
        <v>0</v>
      </c>
    </row>
    <row r="10" spans="1:8">
      <c r="A10" s="42">
        <v>4</v>
      </c>
      <c r="B10" s="46" t="s">
        <v>45</v>
      </c>
      <c r="C10" s="47">
        <v>0</v>
      </c>
      <c r="D10" s="47">
        <v>0</v>
      </c>
      <c r="E10" s="48">
        <f t="shared" si="0"/>
        <v>0</v>
      </c>
      <c r="F10" s="49"/>
      <c r="G10" s="50"/>
      <c r="H10" s="51">
        <f t="shared" si="1"/>
        <v>0</v>
      </c>
    </row>
    <row r="11" spans="1:8">
      <c r="A11" s="42">
        <v>5</v>
      </c>
      <c r="B11" s="46" t="s">
        <v>46</v>
      </c>
      <c r="C11" s="47">
        <v>0</v>
      </c>
      <c r="D11" s="47">
        <v>0</v>
      </c>
      <c r="E11" s="48">
        <f t="shared" si="0"/>
        <v>0</v>
      </c>
      <c r="F11" s="49"/>
      <c r="G11" s="50"/>
      <c r="H11" s="51">
        <f t="shared" si="1"/>
        <v>0</v>
      </c>
    </row>
    <row r="12" spans="1:8">
      <c r="A12" s="42">
        <v>6.1</v>
      </c>
      <c r="B12" s="52" t="s">
        <v>47</v>
      </c>
      <c r="C12" s="47">
        <v>389982220.87</v>
      </c>
      <c r="D12" s="47">
        <v>92221058.878000006</v>
      </c>
      <c r="E12" s="48">
        <f t="shared" si="0"/>
        <v>482203279.74800003</v>
      </c>
      <c r="F12" s="49"/>
      <c r="G12" s="50"/>
      <c r="H12" s="51">
        <f t="shared" si="1"/>
        <v>0</v>
      </c>
    </row>
    <row r="13" spans="1:8">
      <c r="A13" s="42">
        <v>6.2</v>
      </c>
      <c r="B13" s="52" t="s">
        <v>48</v>
      </c>
      <c r="C13" s="47">
        <v>-8601855.0517999995</v>
      </c>
      <c r="D13" s="47">
        <v>-2953497.5759000001</v>
      </c>
      <c r="E13" s="48">
        <f t="shared" si="0"/>
        <v>-11555352.627699999</v>
      </c>
      <c r="F13" s="49"/>
      <c r="G13" s="50"/>
      <c r="H13" s="51">
        <f t="shared" si="1"/>
        <v>0</v>
      </c>
    </row>
    <row r="14" spans="1:8">
      <c r="A14" s="42">
        <v>6</v>
      </c>
      <c r="B14" s="46" t="s">
        <v>49</v>
      </c>
      <c r="C14" s="48">
        <f>C12+C13</f>
        <v>381380365.81819999</v>
      </c>
      <c r="D14" s="48">
        <f t="shared" ref="D14:E14" si="2">D12+D13</f>
        <v>89267561.302100003</v>
      </c>
      <c r="E14" s="48">
        <f t="shared" si="2"/>
        <v>470647927.12030005</v>
      </c>
      <c r="F14" s="48">
        <f>F12-F13</f>
        <v>0</v>
      </c>
      <c r="G14" s="48">
        <f>G12-G13</f>
        <v>0</v>
      </c>
      <c r="H14" s="51">
        <f t="shared" si="1"/>
        <v>0</v>
      </c>
    </row>
    <row r="15" spans="1:8">
      <c r="A15" s="42">
        <v>7</v>
      </c>
      <c r="B15" s="46" t="s">
        <v>50</v>
      </c>
      <c r="C15" s="47">
        <v>8240988.8699999992</v>
      </c>
      <c r="D15" s="47">
        <v>1539540.4490040001</v>
      </c>
      <c r="E15" s="48">
        <f t="shared" si="0"/>
        <v>9780529.3190039992</v>
      </c>
      <c r="F15" s="49"/>
      <c r="G15" s="50"/>
      <c r="H15" s="51">
        <f t="shared" si="1"/>
        <v>0</v>
      </c>
    </row>
    <row r="16" spans="1:8">
      <c r="A16" s="42">
        <v>8</v>
      </c>
      <c r="B16" s="46" t="s">
        <v>222</v>
      </c>
      <c r="C16" s="47">
        <v>335840.8</v>
      </c>
      <c r="D16" s="47" t="s">
        <v>414</v>
      </c>
      <c r="E16" s="48">
        <f>C16</f>
        <v>335840.8</v>
      </c>
      <c r="F16" s="49"/>
      <c r="G16" s="50"/>
      <c r="H16" s="51">
        <f t="shared" si="1"/>
        <v>0</v>
      </c>
    </row>
    <row r="17" spans="1:8">
      <c r="A17" s="42">
        <v>9</v>
      </c>
      <c r="B17" s="46" t="s">
        <v>51</v>
      </c>
      <c r="C17" s="47">
        <v>0</v>
      </c>
      <c r="D17" s="47">
        <v>0</v>
      </c>
      <c r="E17" s="48">
        <f t="shared" ref="E17:E18" si="3">C17</f>
        <v>0</v>
      </c>
      <c r="F17" s="49"/>
      <c r="G17" s="50"/>
      <c r="H17" s="51">
        <f t="shared" si="1"/>
        <v>0</v>
      </c>
    </row>
    <row r="18" spans="1:8">
      <c r="A18" s="42">
        <v>10</v>
      </c>
      <c r="B18" s="46" t="s">
        <v>52</v>
      </c>
      <c r="C18" s="47">
        <v>11174532</v>
      </c>
      <c r="D18" s="47" t="s">
        <v>414</v>
      </c>
      <c r="E18" s="48">
        <f t="shared" si="3"/>
        <v>11174532</v>
      </c>
      <c r="F18" s="49"/>
      <c r="G18" s="50"/>
      <c r="H18" s="51">
        <f t="shared" si="1"/>
        <v>0</v>
      </c>
    </row>
    <row r="19" spans="1:8">
      <c r="A19" s="42">
        <v>11</v>
      </c>
      <c r="B19" s="46" t="s">
        <v>53</v>
      </c>
      <c r="C19" s="47">
        <v>23620877.369999997</v>
      </c>
      <c r="D19" s="47">
        <v>1856062.94</v>
      </c>
      <c r="E19" s="48">
        <f t="shared" si="0"/>
        <v>25476940.309999999</v>
      </c>
      <c r="F19" s="49"/>
      <c r="G19" s="50"/>
      <c r="H19" s="51">
        <f t="shared" si="1"/>
        <v>0</v>
      </c>
    </row>
    <row r="20" spans="1:8">
      <c r="A20" s="42">
        <v>12</v>
      </c>
      <c r="B20" s="54" t="s">
        <v>54</v>
      </c>
      <c r="C20" s="48">
        <f>SUM(C7:C11)+SUM(C14:C19)</f>
        <v>459785283.65820003</v>
      </c>
      <c r="D20" s="48">
        <f>SUM(D7:D11)+SUM(D14:D19)</f>
        <v>178346044.79310399</v>
      </c>
      <c r="E20" s="48">
        <f>C20+D20</f>
        <v>638131328.45130396</v>
      </c>
      <c r="F20" s="48">
        <f>SUM(F7:F11)+SUM(F14:F19)</f>
        <v>0</v>
      </c>
      <c r="G20" s="48">
        <f>SUM(G7:G11)+SUM(G14:G19)</f>
        <v>0</v>
      </c>
      <c r="H20" s="51">
        <f t="shared" si="1"/>
        <v>0</v>
      </c>
    </row>
    <row r="21" spans="1:8">
      <c r="A21" s="42"/>
      <c r="B21" s="43" t="s">
        <v>55</v>
      </c>
      <c r="C21" s="55"/>
      <c r="D21" s="55"/>
      <c r="E21" s="55"/>
      <c r="F21" s="56"/>
      <c r="G21" s="57"/>
      <c r="H21" s="58"/>
    </row>
    <row r="22" spans="1:8">
      <c r="A22" s="42">
        <v>13</v>
      </c>
      <c r="B22" s="46" t="s">
        <v>56</v>
      </c>
      <c r="C22" s="47">
        <v>0</v>
      </c>
      <c r="D22" s="47">
        <v>1462600</v>
      </c>
      <c r="E22" s="48">
        <f>C22+D22</f>
        <v>1462600</v>
      </c>
      <c r="F22" s="49"/>
      <c r="G22" s="50"/>
      <c r="H22" s="51">
        <f t="shared" si="1"/>
        <v>0</v>
      </c>
    </row>
    <row r="23" spans="1:8">
      <c r="A23" s="42">
        <v>14</v>
      </c>
      <c r="B23" s="46" t="s">
        <v>57</v>
      </c>
      <c r="C23" s="47">
        <v>0</v>
      </c>
      <c r="D23" s="47">
        <v>0</v>
      </c>
      <c r="E23" s="48">
        <f t="shared" ref="E23:E40" si="4">C23+D23</f>
        <v>0</v>
      </c>
      <c r="F23" s="49"/>
      <c r="G23" s="50"/>
      <c r="H23" s="51">
        <f t="shared" si="1"/>
        <v>0</v>
      </c>
    </row>
    <row r="24" spans="1:8">
      <c r="A24" s="42">
        <v>15</v>
      </c>
      <c r="B24" s="46" t="s">
        <v>58</v>
      </c>
      <c r="C24" s="47">
        <v>0</v>
      </c>
      <c r="D24" s="47">
        <v>0</v>
      </c>
      <c r="E24" s="48">
        <f t="shared" si="4"/>
        <v>0</v>
      </c>
      <c r="F24" s="49"/>
      <c r="G24" s="50"/>
      <c r="H24" s="51">
        <f t="shared" si="1"/>
        <v>0</v>
      </c>
    </row>
    <row r="25" spans="1:8">
      <c r="A25" s="42">
        <v>16</v>
      </c>
      <c r="B25" s="46" t="s">
        <v>59</v>
      </c>
      <c r="C25" s="47">
        <v>0</v>
      </c>
      <c r="D25" s="47">
        <v>0</v>
      </c>
      <c r="E25" s="48">
        <f t="shared" si="4"/>
        <v>0</v>
      </c>
      <c r="F25" s="49"/>
      <c r="G25" s="50"/>
      <c r="H25" s="51">
        <f t="shared" si="1"/>
        <v>0</v>
      </c>
    </row>
    <row r="26" spans="1:8">
      <c r="A26" s="42">
        <v>17</v>
      </c>
      <c r="B26" s="46" t="s">
        <v>60</v>
      </c>
      <c r="C26" s="55"/>
      <c r="D26" s="55"/>
      <c r="E26" s="48">
        <f t="shared" si="4"/>
        <v>0</v>
      </c>
      <c r="F26" s="56"/>
      <c r="G26" s="57"/>
      <c r="H26" s="51">
        <f t="shared" si="1"/>
        <v>0</v>
      </c>
    </row>
    <row r="27" spans="1:8">
      <c r="A27" s="42">
        <v>18</v>
      </c>
      <c r="B27" s="46" t="s">
        <v>61</v>
      </c>
      <c r="C27" s="47">
        <v>293754807.12</v>
      </c>
      <c r="D27" s="47">
        <v>171382129.93662584</v>
      </c>
      <c r="E27" s="48">
        <f t="shared" si="4"/>
        <v>465136937.05662584</v>
      </c>
      <c r="F27" s="49"/>
      <c r="G27" s="50"/>
      <c r="H27" s="51">
        <f t="shared" si="1"/>
        <v>0</v>
      </c>
    </row>
    <row r="28" spans="1:8">
      <c r="A28" s="42">
        <v>19</v>
      </c>
      <c r="B28" s="46" t="s">
        <v>62</v>
      </c>
      <c r="C28" s="47">
        <v>22661025.41</v>
      </c>
      <c r="D28" s="47">
        <v>3158146.59</v>
      </c>
      <c r="E28" s="48">
        <f t="shared" si="4"/>
        <v>25819172</v>
      </c>
      <c r="F28" s="49"/>
      <c r="G28" s="50"/>
      <c r="H28" s="51">
        <f t="shared" si="1"/>
        <v>0</v>
      </c>
    </row>
    <row r="29" spans="1:8">
      <c r="A29" s="42">
        <v>20</v>
      </c>
      <c r="B29" s="46" t="s">
        <v>63</v>
      </c>
      <c r="C29" s="47">
        <v>31250817.709999997</v>
      </c>
      <c r="D29" s="47">
        <v>3124596.3</v>
      </c>
      <c r="E29" s="48">
        <f t="shared" si="4"/>
        <v>34375414.009999998</v>
      </c>
      <c r="F29" s="49"/>
      <c r="G29" s="50"/>
      <c r="H29" s="51">
        <f t="shared" si="1"/>
        <v>0</v>
      </c>
    </row>
    <row r="30" spans="1:8">
      <c r="A30" s="42">
        <v>21</v>
      </c>
      <c r="B30" s="46" t="s">
        <v>64</v>
      </c>
      <c r="C30" s="47">
        <v>0</v>
      </c>
      <c r="D30" s="47">
        <v>0</v>
      </c>
      <c r="E30" s="48">
        <f t="shared" si="4"/>
        <v>0</v>
      </c>
      <c r="F30" s="49"/>
      <c r="G30" s="50"/>
      <c r="H30" s="51">
        <f t="shared" si="1"/>
        <v>0</v>
      </c>
    </row>
    <row r="31" spans="1:8">
      <c r="A31" s="42">
        <v>22</v>
      </c>
      <c r="B31" s="54" t="s">
        <v>65</v>
      </c>
      <c r="C31" s="48">
        <f>SUM(C22:C30)</f>
        <v>347666650.24000001</v>
      </c>
      <c r="D31" s="48">
        <f>SUM(D22:D30)</f>
        <v>179127472.82662585</v>
      </c>
      <c r="E31" s="48">
        <f>C31+D31</f>
        <v>526794123.06662583</v>
      </c>
      <c r="F31" s="48">
        <f>SUM(F22:F30)</f>
        <v>0</v>
      </c>
      <c r="G31" s="48">
        <f>SUM(G22:G30)</f>
        <v>0</v>
      </c>
      <c r="H31" s="51">
        <f t="shared" si="1"/>
        <v>0</v>
      </c>
    </row>
    <row r="32" spans="1:8">
      <c r="A32" s="42"/>
      <c r="B32" s="43" t="s">
        <v>66</v>
      </c>
      <c r="C32" s="55"/>
      <c r="D32" s="55"/>
      <c r="E32" s="47"/>
      <c r="F32" s="56"/>
      <c r="G32" s="57"/>
      <c r="H32" s="58"/>
    </row>
    <row r="33" spans="1:8">
      <c r="A33" s="42">
        <v>23</v>
      </c>
      <c r="B33" s="46" t="s">
        <v>67</v>
      </c>
      <c r="C33" s="47">
        <v>4400000</v>
      </c>
      <c r="D33" s="55"/>
      <c r="E33" s="48">
        <f t="shared" si="4"/>
        <v>4400000</v>
      </c>
      <c r="F33" s="49"/>
      <c r="G33" s="57"/>
      <c r="H33" s="51">
        <f t="shared" si="1"/>
        <v>0</v>
      </c>
    </row>
    <row r="34" spans="1:8">
      <c r="A34" s="42">
        <v>24</v>
      </c>
      <c r="B34" s="46" t="s">
        <v>68</v>
      </c>
      <c r="C34" s="47">
        <v>0</v>
      </c>
      <c r="D34" s="55"/>
      <c r="E34" s="48">
        <f t="shared" si="4"/>
        <v>0</v>
      </c>
      <c r="F34" s="49"/>
      <c r="G34" s="57"/>
      <c r="H34" s="51">
        <f t="shared" si="1"/>
        <v>0</v>
      </c>
    </row>
    <row r="35" spans="1:8">
      <c r="A35" s="42">
        <v>25</v>
      </c>
      <c r="B35" s="53" t="s">
        <v>69</v>
      </c>
      <c r="C35" s="47">
        <v>0</v>
      </c>
      <c r="D35" s="55"/>
      <c r="E35" s="48">
        <f t="shared" si="4"/>
        <v>0</v>
      </c>
      <c r="F35" s="49"/>
      <c r="G35" s="57"/>
      <c r="H35" s="51">
        <f t="shared" si="1"/>
        <v>0</v>
      </c>
    </row>
    <row r="36" spans="1:8">
      <c r="A36" s="42">
        <v>26</v>
      </c>
      <c r="B36" s="46" t="s">
        <v>70</v>
      </c>
      <c r="C36" s="47">
        <v>0</v>
      </c>
      <c r="D36" s="55"/>
      <c r="E36" s="48">
        <f t="shared" si="4"/>
        <v>0</v>
      </c>
      <c r="F36" s="49"/>
      <c r="G36" s="57"/>
      <c r="H36" s="51">
        <f t="shared" si="1"/>
        <v>0</v>
      </c>
    </row>
    <row r="37" spans="1:8">
      <c r="A37" s="42">
        <v>27</v>
      </c>
      <c r="B37" s="46" t="s">
        <v>71</v>
      </c>
      <c r="C37" s="47">
        <v>0</v>
      </c>
      <c r="D37" s="55"/>
      <c r="E37" s="48">
        <f t="shared" si="4"/>
        <v>0</v>
      </c>
      <c r="F37" s="49"/>
      <c r="G37" s="57"/>
      <c r="H37" s="51">
        <f t="shared" si="1"/>
        <v>0</v>
      </c>
    </row>
    <row r="38" spans="1:8">
      <c r="A38" s="42">
        <v>28</v>
      </c>
      <c r="B38" s="46" t="s">
        <v>72</v>
      </c>
      <c r="C38" s="47">
        <v>106540746.02</v>
      </c>
      <c r="D38" s="55"/>
      <c r="E38" s="48">
        <f t="shared" si="4"/>
        <v>106540746.02</v>
      </c>
      <c r="F38" s="49"/>
      <c r="G38" s="57"/>
      <c r="H38" s="51">
        <f t="shared" si="1"/>
        <v>0</v>
      </c>
    </row>
    <row r="39" spans="1:8">
      <c r="A39" s="42">
        <v>29</v>
      </c>
      <c r="B39" s="46" t="s">
        <v>73</v>
      </c>
      <c r="C39" s="47">
        <v>396459</v>
      </c>
      <c r="D39" s="55"/>
      <c r="E39" s="48">
        <f t="shared" si="4"/>
        <v>396459</v>
      </c>
      <c r="F39" s="49"/>
      <c r="G39" s="57"/>
      <c r="H39" s="51">
        <f t="shared" si="1"/>
        <v>0</v>
      </c>
    </row>
    <row r="40" spans="1:8">
      <c r="A40" s="42">
        <v>30</v>
      </c>
      <c r="B40" s="348" t="s">
        <v>292</v>
      </c>
      <c r="C40" s="47">
        <v>111337205.02</v>
      </c>
      <c r="D40" s="55"/>
      <c r="E40" s="48">
        <f t="shared" si="4"/>
        <v>111337205.02</v>
      </c>
      <c r="F40" s="49"/>
      <c r="G40" s="57"/>
      <c r="H40" s="51">
        <f t="shared" si="1"/>
        <v>0</v>
      </c>
    </row>
    <row r="41" spans="1:8" ht="15" thickBot="1">
      <c r="A41" s="59">
        <v>31</v>
      </c>
      <c r="B41" s="60" t="s">
        <v>74</v>
      </c>
      <c r="C41" s="61">
        <f>C31+C40</f>
        <v>459003855.25999999</v>
      </c>
      <c r="D41" s="61">
        <f>D31+D40</f>
        <v>179127472.82662585</v>
      </c>
      <c r="E41" s="61">
        <f>C41+D41</f>
        <v>638131328.08662581</v>
      </c>
      <c r="F41" s="61">
        <f>F31+F40</f>
        <v>0</v>
      </c>
      <c r="G41" s="61">
        <f>G31+G40</f>
        <v>0</v>
      </c>
      <c r="H41" s="62">
        <f>F41+G41</f>
        <v>0</v>
      </c>
    </row>
    <row r="43" spans="1:8">
      <c r="B43" s="63"/>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ignoredErrors>
    <ignoredError sqref="C20 D20" formulaRange="1"/>
    <ignoredError sqref="E20" formula="1" formulaRange="1"/>
    <ignoredError sqref="E14 E31 E4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67"/>
  <sheetViews>
    <sheetView workbookViewId="0">
      <pane xSplit="1" ySplit="6" topLeftCell="B49" activePane="bottomRight" state="frozen"/>
      <selection activeCell="B9" sqref="B9"/>
      <selection pane="topRight" activeCell="B9" sqref="B9"/>
      <selection pane="bottomLeft" activeCell="B9" sqref="B9"/>
      <selection pane="bottomRight"/>
    </sheetView>
  </sheetViews>
  <sheetFormatPr defaultColWidth="9.140625" defaultRowHeight="12.75"/>
  <cols>
    <col min="1" max="1" width="9.5703125" style="5" bestFit="1" customWidth="1"/>
    <col min="2" max="2" width="89.140625" style="5" customWidth="1"/>
    <col min="3" max="8" width="12.7109375" style="5" customWidth="1"/>
    <col min="9" max="9" width="8.85546875" style="5" customWidth="1"/>
    <col min="10" max="16384" width="9.140625" style="5"/>
  </cols>
  <sheetData>
    <row r="1" spans="1:8">
      <c r="A1" s="3" t="s">
        <v>37</v>
      </c>
      <c r="B1" s="381" t="s">
        <v>409</v>
      </c>
      <c r="C1" s="4"/>
    </row>
    <row r="2" spans="1:8">
      <c r="A2" s="3" t="s">
        <v>38</v>
      </c>
      <c r="B2" s="4" t="s">
        <v>410</v>
      </c>
      <c r="C2" s="7"/>
      <c r="D2" s="8"/>
      <c r="E2" s="8"/>
      <c r="F2" s="8"/>
      <c r="G2" s="8"/>
      <c r="H2" s="8"/>
    </row>
    <row r="3" spans="1:8">
      <c r="A3" s="3"/>
      <c r="B3" s="4"/>
      <c r="C3" s="7"/>
      <c r="D3" s="8"/>
      <c r="E3" s="8"/>
      <c r="F3" s="8"/>
      <c r="G3" s="8"/>
      <c r="H3" s="8"/>
    </row>
    <row r="4" spans="1:8" ht="13.5" thickBot="1">
      <c r="A4" s="65" t="s">
        <v>217</v>
      </c>
      <c r="B4" s="293" t="s">
        <v>28</v>
      </c>
      <c r="C4" s="35"/>
      <c r="D4" s="37"/>
      <c r="E4" s="37"/>
      <c r="F4" s="38"/>
      <c r="G4" s="38"/>
      <c r="H4" s="66" t="s">
        <v>80</v>
      </c>
    </row>
    <row r="5" spans="1:8">
      <c r="A5" s="67" t="s">
        <v>11</v>
      </c>
      <c r="B5" s="68"/>
      <c r="C5" s="416" t="s">
        <v>75</v>
      </c>
      <c r="D5" s="417"/>
      <c r="E5" s="418"/>
      <c r="F5" s="416" t="s">
        <v>79</v>
      </c>
      <c r="G5" s="417"/>
      <c r="H5" s="419"/>
    </row>
    <row r="6" spans="1:8">
      <c r="A6" s="69" t="s">
        <v>11</v>
      </c>
      <c r="B6" s="70"/>
      <c r="C6" s="71" t="s">
        <v>76</v>
      </c>
      <c r="D6" s="71" t="s">
        <v>77</v>
      </c>
      <c r="E6" s="71" t="s">
        <v>78</v>
      </c>
      <c r="F6" s="71" t="s">
        <v>76</v>
      </c>
      <c r="G6" s="71" t="s">
        <v>77</v>
      </c>
      <c r="H6" s="72" t="s">
        <v>78</v>
      </c>
    </row>
    <row r="7" spans="1:8">
      <c r="A7" s="73"/>
      <c r="B7" s="293" t="s">
        <v>216</v>
      </c>
      <c r="C7" s="74"/>
      <c r="D7" s="74"/>
      <c r="E7" s="74"/>
      <c r="F7" s="74"/>
      <c r="G7" s="74"/>
      <c r="H7" s="75"/>
    </row>
    <row r="8" spans="1:8">
      <c r="A8" s="73">
        <v>1</v>
      </c>
      <c r="B8" s="76" t="s">
        <v>215</v>
      </c>
      <c r="C8" s="74">
        <v>1126071.6299999999</v>
      </c>
      <c r="D8" s="74">
        <v>520765.59</v>
      </c>
      <c r="E8" s="392">
        <f t="shared" ref="E8:E22" si="0">C8+D8</f>
        <v>1646837.22</v>
      </c>
      <c r="F8" s="74"/>
      <c r="G8" s="74"/>
      <c r="H8" s="78">
        <f t="shared" ref="H8:H22" si="1">F8+G8</f>
        <v>0</v>
      </c>
    </row>
    <row r="9" spans="1:8">
      <c r="A9" s="73">
        <v>2</v>
      </c>
      <c r="B9" s="76" t="s">
        <v>214</v>
      </c>
      <c r="C9" s="79">
        <f>C10+C11+C12+C13+C14+C15+C16+C17+C18</f>
        <v>62213415.410000004</v>
      </c>
      <c r="D9" s="79">
        <f>D10+D11+D12+D13+D14+D15+D16+D17+D18</f>
        <v>15567491.529999999</v>
      </c>
      <c r="E9" s="392">
        <f t="shared" si="0"/>
        <v>77780906.939999998</v>
      </c>
      <c r="F9" s="79">
        <f>F10+F11+F12+F13+F14+F15+F16+F17+F18</f>
        <v>0</v>
      </c>
      <c r="G9" s="79">
        <f>G10+G11+G12+G13+G14+G15+G16+G17+G18</f>
        <v>0</v>
      </c>
      <c r="H9" s="78">
        <f t="shared" si="1"/>
        <v>0</v>
      </c>
    </row>
    <row r="10" spans="1:8">
      <c r="A10" s="73">
        <v>2.1</v>
      </c>
      <c r="B10" s="80" t="s">
        <v>213</v>
      </c>
      <c r="C10" s="74">
        <v>0</v>
      </c>
      <c r="D10" s="74">
        <v>0</v>
      </c>
      <c r="E10" s="392">
        <f t="shared" si="0"/>
        <v>0</v>
      </c>
      <c r="F10" s="74"/>
      <c r="G10" s="74"/>
      <c r="H10" s="78">
        <f t="shared" si="1"/>
        <v>0</v>
      </c>
    </row>
    <row r="11" spans="1:8">
      <c r="A11" s="73">
        <v>2.2000000000000002</v>
      </c>
      <c r="B11" s="80" t="s">
        <v>212</v>
      </c>
      <c r="C11" s="74">
        <v>31833.47</v>
      </c>
      <c r="D11" s="74">
        <v>113786.36</v>
      </c>
      <c r="E11" s="392">
        <f t="shared" si="0"/>
        <v>145619.83000000002</v>
      </c>
      <c r="F11" s="74"/>
      <c r="G11" s="74"/>
      <c r="H11" s="78">
        <f t="shared" si="1"/>
        <v>0</v>
      </c>
    </row>
    <row r="12" spans="1:8">
      <c r="A12" s="73">
        <v>2.2999999999999998</v>
      </c>
      <c r="B12" s="80" t="s">
        <v>211</v>
      </c>
      <c r="C12" s="74">
        <v>0</v>
      </c>
      <c r="D12" s="74">
        <v>0</v>
      </c>
      <c r="E12" s="392">
        <f t="shared" si="0"/>
        <v>0</v>
      </c>
      <c r="F12" s="74"/>
      <c r="G12" s="74"/>
      <c r="H12" s="78">
        <f t="shared" si="1"/>
        <v>0</v>
      </c>
    </row>
    <row r="13" spans="1:8">
      <c r="A13" s="73">
        <v>2.4</v>
      </c>
      <c r="B13" s="80" t="s">
        <v>210</v>
      </c>
      <c r="C13" s="74">
        <v>0</v>
      </c>
      <c r="D13" s="74">
        <v>0</v>
      </c>
      <c r="E13" s="392">
        <f t="shared" si="0"/>
        <v>0</v>
      </c>
      <c r="F13" s="74"/>
      <c r="G13" s="74"/>
      <c r="H13" s="78">
        <f t="shared" si="1"/>
        <v>0</v>
      </c>
    </row>
    <row r="14" spans="1:8">
      <c r="A14" s="73">
        <v>2.5</v>
      </c>
      <c r="B14" s="80" t="s">
        <v>209</v>
      </c>
      <c r="C14" s="74">
        <v>832.19</v>
      </c>
      <c r="D14" s="74">
        <v>6965.28</v>
      </c>
      <c r="E14" s="392">
        <f t="shared" si="0"/>
        <v>7797.4699999999993</v>
      </c>
      <c r="F14" s="74"/>
      <c r="G14" s="74"/>
      <c r="H14" s="78">
        <f t="shared" si="1"/>
        <v>0</v>
      </c>
    </row>
    <row r="15" spans="1:8">
      <c r="A15" s="73">
        <v>2.6</v>
      </c>
      <c r="B15" s="80" t="s">
        <v>208</v>
      </c>
      <c r="C15" s="74">
        <v>9370.9599999999991</v>
      </c>
      <c r="D15" s="74">
        <v>11740.86</v>
      </c>
      <c r="E15" s="392">
        <f t="shared" si="0"/>
        <v>21111.82</v>
      </c>
      <c r="F15" s="74"/>
      <c r="G15" s="74"/>
      <c r="H15" s="78">
        <f t="shared" si="1"/>
        <v>0</v>
      </c>
    </row>
    <row r="16" spans="1:8">
      <c r="A16" s="73">
        <v>2.7</v>
      </c>
      <c r="B16" s="80" t="s">
        <v>207</v>
      </c>
      <c r="C16" s="74">
        <v>9479.94</v>
      </c>
      <c r="D16" s="74">
        <v>19200.37</v>
      </c>
      <c r="E16" s="392">
        <f t="shared" si="0"/>
        <v>28680.309999999998</v>
      </c>
      <c r="F16" s="74"/>
      <c r="G16" s="74"/>
      <c r="H16" s="78">
        <f t="shared" si="1"/>
        <v>0</v>
      </c>
    </row>
    <row r="17" spans="1:8">
      <c r="A17" s="73">
        <v>2.8</v>
      </c>
      <c r="B17" s="80" t="s">
        <v>206</v>
      </c>
      <c r="C17" s="74">
        <v>62157512.280000001</v>
      </c>
      <c r="D17" s="74">
        <v>15398193.99</v>
      </c>
      <c r="E17" s="392">
        <f t="shared" si="0"/>
        <v>77555706.269999996</v>
      </c>
      <c r="F17" s="74"/>
      <c r="G17" s="74"/>
      <c r="H17" s="78">
        <f t="shared" si="1"/>
        <v>0</v>
      </c>
    </row>
    <row r="18" spans="1:8">
      <c r="A18" s="73">
        <v>2.9</v>
      </c>
      <c r="B18" s="80" t="s">
        <v>205</v>
      </c>
      <c r="C18" s="74">
        <v>4386.57</v>
      </c>
      <c r="D18" s="74">
        <v>17604.669999999998</v>
      </c>
      <c r="E18" s="392">
        <f t="shared" si="0"/>
        <v>21991.239999999998</v>
      </c>
      <c r="F18" s="74"/>
      <c r="G18" s="74"/>
      <c r="H18" s="78">
        <f t="shared" si="1"/>
        <v>0</v>
      </c>
    </row>
    <row r="19" spans="1:8">
      <c r="A19" s="73">
        <v>3</v>
      </c>
      <c r="B19" s="76" t="s">
        <v>204</v>
      </c>
      <c r="C19" s="74">
        <v>2215130.63</v>
      </c>
      <c r="D19" s="74">
        <v>862183.54</v>
      </c>
      <c r="E19" s="392">
        <f t="shared" si="0"/>
        <v>3077314.17</v>
      </c>
      <c r="F19" s="74"/>
      <c r="G19" s="74"/>
      <c r="H19" s="78">
        <f t="shared" si="1"/>
        <v>0</v>
      </c>
    </row>
    <row r="20" spans="1:8">
      <c r="A20" s="73">
        <v>4</v>
      </c>
      <c r="B20" s="76" t="s">
        <v>203</v>
      </c>
      <c r="C20" s="74">
        <v>0</v>
      </c>
      <c r="D20" s="74">
        <v>0</v>
      </c>
      <c r="E20" s="77">
        <f t="shared" si="0"/>
        <v>0</v>
      </c>
      <c r="F20" s="74"/>
      <c r="G20" s="74"/>
      <c r="H20" s="78">
        <f t="shared" si="1"/>
        <v>0</v>
      </c>
    </row>
    <row r="21" spans="1:8">
      <c r="A21" s="73">
        <v>5</v>
      </c>
      <c r="B21" s="76" t="s">
        <v>202</v>
      </c>
      <c r="C21" s="74">
        <v>0</v>
      </c>
      <c r="D21" s="74">
        <v>0</v>
      </c>
      <c r="E21" s="77">
        <f t="shared" si="0"/>
        <v>0</v>
      </c>
      <c r="F21" s="74"/>
      <c r="G21" s="74"/>
      <c r="H21" s="78">
        <f t="shared" si="1"/>
        <v>0</v>
      </c>
    </row>
    <row r="22" spans="1:8">
      <c r="A22" s="73">
        <v>6</v>
      </c>
      <c r="B22" s="81" t="s">
        <v>201</v>
      </c>
      <c r="C22" s="79">
        <f>C8+C9+C19+C20+C21</f>
        <v>65554617.670000009</v>
      </c>
      <c r="D22" s="79">
        <f>D8+D9+D19+D20+D21</f>
        <v>16950440.66</v>
      </c>
      <c r="E22" s="392">
        <f t="shared" si="0"/>
        <v>82505058.330000013</v>
      </c>
      <c r="F22" s="79">
        <f>F8+F9+F19+F20+F21</f>
        <v>0</v>
      </c>
      <c r="G22" s="79">
        <f>G8+G9+G19+G20+G21</f>
        <v>0</v>
      </c>
      <c r="H22" s="78">
        <f t="shared" si="1"/>
        <v>0</v>
      </c>
    </row>
    <row r="23" spans="1:8">
      <c r="A23" s="73"/>
      <c r="B23" s="293" t="s">
        <v>200</v>
      </c>
      <c r="C23" s="82"/>
      <c r="D23" s="82"/>
      <c r="E23" s="83"/>
      <c r="F23" s="82"/>
      <c r="G23" s="82"/>
      <c r="H23" s="84"/>
    </row>
    <row r="24" spans="1:8">
      <c r="A24" s="73">
        <v>7</v>
      </c>
      <c r="B24" s="76" t="s">
        <v>199</v>
      </c>
      <c r="C24" s="74">
        <v>0</v>
      </c>
      <c r="D24" s="74">
        <v>0</v>
      </c>
      <c r="E24" s="392">
        <f t="shared" ref="E24:E31" si="2">C24+D24</f>
        <v>0</v>
      </c>
      <c r="F24" s="74"/>
      <c r="G24" s="74"/>
      <c r="H24" s="78">
        <f t="shared" ref="H24:H31" si="3">F24+G24</f>
        <v>0</v>
      </c>
    </row>
    <row r="25" spans="1:8">
      <c r="A25" s="73">
        <v>8</v>
      </c>
      <c r="B25" s="76" t="s">
        <v>198</v>
      </c>
      <c r="C25" s="74">
        <v>0</v>
      </c>
      <c r="D25" s="74">
        <v>0</v>
      </c>
      <c r="E25" s="392">
        <f t="shared" si="2"/>
        <v>0</v>
      </c>
      <c r="F25" s="74"/>
      <c r="G25" s="74"/>
      <c r="H25" s="78">
        <f t="shared" si="3"/>
        <v>0</v>
      </c>
    </row>
    <row r="26" spans="1:8">
      <c r="A26" s="73">
        <v>9</v>
      </c>
      <c r="B26" s="76" t="s">
        <v>197</v>
      </c>
      <c r="C26" s="74">
        <v>0</v>
      </c>
      <c r="D26" s="74">
        <v>324.85000000000002</v>
      </c>
      <c r="E26" s="392">
        <f t="shared" si="2"/>
        <v>324.85000000000002</v>
      </c>
      <c r="F26" s="74"/>
      <c r="G26" s="74"/>
      <c r="H26" s="78">
        <f t="shared" si="3"/>
        <v>0</v>
      </c>
    </row>
    <row r="27" spans="1:8">
      <c r="A27" s="73">
        <v>10</v>
      </c>
      <c r="B27" s="76" t="s">
        <v>196</v>
      </c>
      <c r="C27" s="74">
        <v>39884.83</v>
      </c>
      <c r="D27" s="74">
        <v>0</v>
      </c>
      <c r="E27" s="392">
        <f t="shared" si="2"/>
        <v>39884.83</v>
      </c>
      <c r="F27" s="74"/>
      <c r="G27" s="74"/>
      <c r="H27" s="78">
        <f t="shared" si="3"/>
        <v>0</v>
      </c>
    </row>
    <row r="28" spans="1:8">
      <c r="A28" s="73">
        <v>11</v>
      </c>
      <c r="B28" s="76" t="s">
        <v>195</v>
      </c>
      <c r="C28" s="74">
        <v>19763341.759999998</v>
      </c>
      <c r="D28" s="74">
        <v>10431427.209999999</v>
      </c>
      <c r="E28" s="392">
        <f t="shared" si="2"/>
        <v>30194768.969999999</v>
      </c>
      <c r="F28" s="74"/>
      <c r="G28" s="74"/>
      <c r="H28" s="78">
        <f t="shared" si="3"/>
        <v>0</v>
      </c>
    </row>
    <row r="29" spans="1:8">
      <c r="A29" s="73">
        <v>12</v>
      </c>
      <c r="B29" s="76" t="s">
        <v>194</v>
      </c>
      <c r="C29" s="74">
        <v>0</v>
      </c>
      <c r="D29" s="74">
        <v>0</v>
      </c>
      <c r="E29" s="392">
        <f t="shared" si="2"/>
        <v>0</v>
      </c>
      <c r="F29" s="74"/>
      <c r="G29" s="74"/>
      <c r="H29" s="78">
        <f t="shared" si="3"/>
        <v>0</v>
      </c>
    </row>
    <row r="30" spans="1:8">
      <c r="A30" s="73">
        <v>13</v>
      </c>
      <c r="B30" s="85" t="s">
        <v>193</v>
      </c>
      <c r="C30" s="79">
        <f>C24+C25+C26+C27+C28+C29</f>
        <v>19803226.589999996</v>
      </c>
      <c r="D30" s="79">
        <f>D24+D25+D26+D27+D28+D29</f>
        <v>10431752.059999999</v>
      </c>
      <c r="E30" s="392">
        <f t="shared" si="2"/>
        <v>30234978.649999995</v>
      </c>
      <c r="F30" s="79">
        <f>F24+F25+F26+F27+F28+F29</f>
        <v>0</v>
      </c>
      <c r="G30" s="79">
        <f>G24+G25+G26+G27+G28+G29</f>
        <v>0</v>
      </c>
      <c r="H30" s="78">
        <f t="shared" si="3"/>
        <v>0</v>
      </c>
    </row>
    <row r="31" spans="1:8">
      <c r="A31" s="73">
        <v>14</v>
      </c>
      <c r="B31" s="85" t="s">
        <v>192</v>
      </c>
      <c r="C31" s="79">
        <f>C22-C30</f>
        <v>45751391.080000013</v>
      </c>
      <c r="D31" s="79">
        <f>D22-D30</f>
        <v>6518688.6000000015</v>
      </c>
      <c r="E31" s="392">
        <f t="shared" si="2"/>
        <v>52270079.680000015</v>
      </c>
      <c r="F31" s="79">
        <f>F22-F30</f>
        <v>0</v>
      </c>
      <c r="G31" s="79">
        <f>G22-G30</f>
        <v>0</v>
      </c>
      <c r="H31" s="78">
        <f t="shared" si="3"/>
        <v>0</v>
      </c>
    </row>
    <row r="32" spans="1:8">
      <c r="A32" s="73"/>
      <c r="B32" s="86"/>
      <c r="C32" s="86"/>
      <c r="D32" s="87"/>
      <c r="E32" s="83"/>
      <c r="F32" s="87"/>
      <c r="G32" s="87"/>
      <c r="H32" s="84"/>
    </row>
    <row r="33" spans="1:8">
      <c r="A33" s="73"/>
      <c r="B33" s="86" t="s">
        <v>191</v>
      </c>
      <c r="C33" s="82"/>
      <c r="D33" s="82"/>
      <c r="E33" s="83"/>
      <c r="F33" s="82"/>
      <c r="G33" s="82"/>
      <c r="H33" s="84"/>
    </row>
    <row r="34" spans="1:8">
      <c r="A34" s="73">
        <v>15</v>
      </c>
      <c r="B34" s="88" t="s">
        <v>190</v>
      </c>
      <c r="C34" s="89">
        <f>C35-C36</f>
        <v>21572546.150000002</v>
      </c>
      <c r="D34" s="89">
        <f>D35-D36</f>
        <v>2318803.0199999996</v>
      </c>
      <c r="E34" s="392">
        <f t="shared" ref="E34:E45" si="4">C34+D34</f>
        <v>23891349.170000002</v>
      </c>
      <c r="F34" s="89">
        <f>F35+F36</f>
        <v>0</v>
      </c>
      <c r="G34" s="89">
        <f>G35+G36</f>
        <v>0</v>
      </c>
      <c r="H34" s="77">
        <f t="shared" ref="H34:H45" si="5">F34+G34</f>
        <v>0</v>
      </c>
    </row>
    <row r="35" spans="1:8">
      <c r="A35" s="73">
        <v>15.1</v>
      </c>
      <c r="B35" s="80" t="s">
        <v>189</v>
      </c>
      <c r="C35" s="74">
        <v>25397593.150000002</v>
      </c>
      <c r="D35" s="74">
        <v>3861517.7699999996</v>
      </c>
      <c r="E35" s="392">
        <f t="shared" si="4"/>
        <v>29259110.920000002</v>
      </c>
      <c r="F35" s="74"/>
      <c r="G35" s="74"/>
      <c r="H35" s="77">
        <f t="shared" si="5"/>
        <v>0</v>
      </c>
    </row>
    <row r="36" spans="1:8">
      <c r="A36" s="73">
        <v>15.2</v>
      </c>
      <c r="B36" s="80" t="s">
        <v>188</v>
      </c>
      <c r="C36" s="74">
        <v>3825047</v>
      </c>
      <c r="D36" s="74">
        <v>1542714.7500000002</v>
      </c>
      <c r="E36" s="392">
        <f t="shared" si="4"/>
        <v>5367761.75</v>
      </c>
      <c r="F36" s="74"/>
      <c r="G36" s="74"/>
      <c r="H36" s="77">
        <f t="shared" si="5"/>
        <v>0</v>
      </c>
    </row>
    <row r="37" spans="1:8">
      <c r="A37" s="73">
        <v>16</v>
      </c>
      <c r="B37" s="76" t="s">
        <v>187</v>
      </c>
      <c r="C37" s="74">
        <v>0</v>
      </c>
      <c r="D37" s="74">
        <v>0</v>
      </c>
      <c r="E37" s="392">
        <f t="shared" si="4"/>
        <v>0</v>
      </c>
      <c r="F37" s="74"/>
      <c r="G37" s="74"/>
      <c r="H37" s="77">
        <f t="shared" si="5"/>
        <v>0</v>
      </c>
    </row>
    <row r="38" spans="1:8">
      <c r="A38" s="73">
        <v>17</v>
      </c>
      <c r="B38" s="76" t="s">
        <v>186</v>
      </c>
      <c r="C38" s="74">
        <v>0</v>
      </c>
      <c r="D38" s="74">
        <v>0</v>
      </c>
      <c r="E38" s="392">
        <f t="shared" si="4"/>
        <v>0</v>
      </c>
      <c r="F38" s="74"/>
      <c r="G38" s="74"/>
      <c r="H38" s="77">
        <f t="shared" si="5"/>
        <v>0</v>
      </c>
    </row>
    <row r="39" spans="1:8">
      <c r="A39" s="73">
        <v>18</v>
      </c>
      <c r="B39" s="76" t="s">
        <v>185</v>
      </c>
      <c r="C39" s="74">
        <v>0</v>
      </c>
      <c r="D39" s="74">
        <v>0</v>
      </c>
      <c r="E39" s="392">
        <f t="shared" si="4"/>
        <v>0</v>
      </c>
      <c r="F39" s="74"/>
      <c r="G39" s="74"/>
      <c r="H39" s="77">
        <f t="shared" si="5"/>
        <v>0</v>
      </c>
    </row>
    <row r="40" spans="1:8">
      <c r="A40" s="73">
        <v>19</v>
      </c>
      <c r="B40" s="76" t="s">
        <v>184</v>
      </c>
      <c r="C40" s="74">
        <v>-1791043.6000000003</v>
      </c>
      <c r="D40" s="74"/>
      <c r="E40" s="392">
        <f t="shared" si="4"/>
        <v>-1791043.6000000003</v>
      </c>
      <c r="F40" s="74"/>
      <c r="G40" s="74"/>
      <c r="H40" s="77">
        <f t="shared" si="5"/>
        <v>0</v>
      </c>
    </row>
    <row r="41" spans="1:8">
      <c r="A41" s="73">
        <v>20</v>
      </c>
      <c r="B41" s="76" t="s">
        <v>183</v>
      </c>
      <c r="C41" s="74">
        <v>1142445.8199999928</v>
      </c>
      <c r="D41" s="74"/>
      <c r="E41" s="392">
        <f t="shared" si="4"/>
        <v>1142445.8199999928</v>
      </c>
      <c r="F41" s="74"/>
      <c r="G41" s="74"/>
      <c r="H41" s="77">
        <f t="shared" si="5"/>
        <v>0</v>
      </c>
    </row>
    <row r="42" spans="1:8">
      <c r="A42" s="73">
        <v>21</v>
      </c>
      <c r="B42" s="76" t="s">
        <v>182</v>
      </c>
      <c r="C42" s="74">
        <v>-46858.070000000007</v>
      </c>
      <c r="D42" s="74">
        <v>0</v>
      </c>
      <c r="E42" s="392">
        <f t="shared" si="4"/>
        <v>-46858.070000000007</v>
      </c>
      <c r="F42" s="74"/>
      <c r="G42" s="74"/>
      <c r="H42" s="77">
        <f t="shared" si="5"/>
        <v>0</v>
      </c>
    </row>
    <row r="43" spans="1:8">
      <c r="A43" s="73">
        <v>22</v>
      </c>
      <c r="B43" s="76" t="s">
        <v>181</v>
      </c>
      <c r="C43" s="74">
        <v>224301.81</v>
      </c>
      <c r="D43" s="74">
        <v>0</v>
      </c>
      <c r="E43" s="392">
        <f t="shared" si="4"/>
        <v>224301.81</v>
      </c>
      <c r="F43" s="74"/>
      <c r="G43" s="74"/>
      <c r="H43" s="77">
        <f t="shared" si="5"/>
        <v>0</v>
      </c>
    </row>
    <row r="44" spans="1:8">
      <c r="A44" s="73">
        <v>23</v>
      </c>
      <c r="B44" s="76" t="s">
        <v>180</v>
      </c>
      <c r="C44" s="74">
        <v>581865.04999999434</v>
      </c>
      <c r="D44" s="74">
        <v>0</v>
      </c>
      <c r="E44" s="392">
        <f t="shared" si="4"/>
        <v>581865.04999999434</v>
      </c>
      <c r="F44" s="74"/>
      <c r="G44" s="74"/>
      <c r="H44" s="77">
        <f t="shared" si="5"/>
        <v>0</v>
      </c>
    </row>
    <row r="45" spans="1:8">
      <c r="A45" s="73">
        <v>24</v>
      </c>
      <c r="B45" s="85" t="s">
        <v>301</v>
      </c>
      <c r="C45" s="79">
        <f>C34+C37+C38+C39+C40+C41+C42+C43+C44</f>
        <v>21683257.159999985</v>
      </c>
      <c r="D45" s="79">
        <f>D34+D37+D38+D39+D40+D41+D42+D43+D44</f>
        <v>2318803.0199999996</v>
      </c>
      <c r="E45" s="392">
        <f t="shared" si="4"/>
        <v>24002060.179999985</v>
      </c>
      <c r="F45" s="79">
        <f>F34+F37+F38+F39+F40+F41+F42+F43+F44</f>
        <v>0</v>
      </c>
      <c r="G45" s="79">
        <f>G34+G37+G38+G39+G40+G41+G42+G43+G44</f>
        <v>0</v>
      </c>
      <c r="H45" s="77">
        <f t="shared" si="5"/>
        <v>0</v>
      </c>
    </row>
    <row r="46" spans="1:8">
      <c r="A46" s="73"/>
      <c r="B46" s="293" t="s">
        <v>179</v>
      </c>
      <c r="C46" s="82"/>
      <c r="D46" s="82"/>
      <c r="E46" s="83"/>
      <c r="F46" s="82"/>
      <c r="G46" s="82"/>
      <c r="H46" s="84"/>
    </row>
    <row r="47" spans="1:8">
      <c r="A47" s="73">
        <v>25</v>
      </c>
      <c r="B47" s="76" t="s">
        <v>178</v>
      </c>
      <c r="C47" s="74">
        <v>4307707.1900000004</v>
      </c>
      <c r="D47" s="74">
        <v>0</v>
      </c>
      <c r="E47" s="392">
        <f t="shared" ref="E47:E54" si="6">C47+D47</f>
        <v>4307707.1900000004</v>
      </c>
      <c r="F47" s="74"/>
      <c r="G47" s="74"/>
      <c r="H47" s="78">
        <f t="shared" ref="H47:H54" si="7">F47+G47</f>
        <v>0</v>
      </c>
    </row>
    <row r="48" spans="1:8">
      <c r="A48" s="73">
        <v>26</v>
      </c>
      <c r="B48" s="76" t="s">
        <v>177</v>
      </c>
      <c r="C48" s="74">
        <v>2873961.1999999993</v>
      </c>
      <c r="D48" s="74">
        <v>170112.63</v>
      </c>
      <c r="E48" s="392">
        <f t="shared" si="6"/>
        <v>3044073.8299999991</v>
      </c>
      <c r="F48" s="74"/>
      <c r="G48" s="74"/>
      <c r="H48" s="78">
        <f t="shared" si="7"/>
        <v>0</v>
      </c>
    </row>
    <row r="49" spans="1:8">
      <c r="A49" s="73">
        <v>27</v>
      </c>
      <c r="B49" s="76" t="s">
        <v>176</v>
      </c>
      <c r="C49" s="74">
        <v>39870076.100000001</v>
      </c>
      <c r="D49" s="74"/>
      <c r="E49" s="392">
        <f t="shared" si="6"/>
        <v>39870076.100000001</v>
      </c>
      <c r="F49" s="74"/>
      <c r="G49" s="74"/>
      <c r="H49" s="78">
        <f t="shared" si="7"/>
        <v>0</v>
      </c>
    </row>
    <row r="50" spans="1:8">
      <c r="A50" s="73">
        <v>28</v>
      </c>
      <c r="B50" s="76" t="s">
        <v>175</v>
      </c>
      <c r="C50" s="74">
        <v>5633816.6399999997</v>
      </c>
      <c r="D50" s="74"/>
      <c r="E50" s="392">
        <f t="shared" si="6"/>
        <v>5633816.6399999997</v>
      </c>
      <c r="F50" s="74"/>
      <c r="G50" s="74"/>
      <c r="H50" s="78">
        <f t="shared" si="7"/>
        <v>0</v>
      </c>
    </row>
    <row r="51" spans="1:8">
      <c r="A51" s="73">
        <v>29</v>
      </c>
      <c r="B51" s="76" t="s">
        <v>174</v>
      </c>
      <c r="C51" s="74">
        <v>2455364.75</v>
      </c>
      <c r="D51" s="74"/>
      <c r="E51" s="392">
        <f t="shared" si="6"/>
        <v>2455364.75</v>
      </c>
      <c r="F51" s="74"/>
      <c r="G51" s="74"/>
      <c r="H51" s="78">
        <f t="shared" si="7"/>
        <v>0</v>
      </c>
    </row>
    <row r="52" spans="1:8">
      <c r="A52" s="73">
        <v>30</v>
      </c>
      <c r="B52" s="76" t="s">
        <v>173</v>
      </c>
      <c r="C52" s="74">
        <v>616317.38999999978</v>
      </c>
      <c r="D52" s="74">
        <v>15863.66</v>
      </c>
      <c r="E52" s="392">
        <f t="shared" si="6"/>
        <v>632181.04999999981</v>
      </c>
      <c r="F52" s="74"/>
      <c r="G52" s="74"/>
      <c r="H52" s="78">
        <f t="shared" si="7"/>
        <v>0</v>
      </c>
    </row>
    <row r="53" spans="1:8">
      <c r="A53" s="73">
        <v>31</v>
      </c>
      <c r="B53" s="85" t="s">
        <v>302</v>
      </c>
      <c r="C53" s="79">
        <f>C47+C48+C49+C50+C51+C52</f>
        <v>55757243.270000003</v>
      </c>
      <c r="D53" s="79">
        <f>D47+D48+D49+D50+D51+D52</f>
        <v>185976.29</v>
      </c>
      <c r="E53" s="392">
        <f t="shared" si="6"/>
        <v>55943219.560000002</v>
      </c>
      <c r="F53" s="79">
        <f>F47+F48+F49+F50+F51+F52</f>
        <v>0</v>
      </c>
      <c r="G53" s="79">
        <f>G47+G48+G49+G50+G51+G52</f>
        <v>0</v>
      </c>
      <c r="H53" s="77">
        <f t="shared" si="7"/>
        <v>0</v>
      </c>
    </row>
    <row r="54" spans="1:8">
      <c r="A54" s="73">
        <v>32</v>
      </c>
      <c r="B54" s="85" t="s">
        <v>303</v>
      </c>
      <c r="C54" s="79">
        <f>C45-C53</f>
        <v>-34073986.110000014</v>
      </c>
      <c r="D54" s="79">
        <f>D45-D53</f>
        <v>2132826.7299999995</v>
      </c>
      <c r="E54" s="392">
        <f t="shared" si="6"/>
        <v>-31941159.380000014</v>
      </c>
      <c r="F54" s="79">
        <f>F45-F53</f>
        <v>0</v>
      </c>
      <c r="G54" s="79">
        <f>G45-G53</f>
        <v>0</v>
      </c>
      <c r="H54" s="77">
        <f t="shared" si="7"/>
        <v>0</v>
      </c>
    </row>
    <row r="55" spans="1:8">
      <c r="A55" s="73"/>
      <c r="B55" s="86"/>
      <c r="C55" s="87"/>
      <c r="D55" s="87"/>
      <c r="E55" s="83"/>
      <c r="F55" s="87"/>
      <c r="G55" s="87"/>
      <c r="H55" s="84"/>
    </row>
    <row r="56" spans="1:8">
      <c r="A56" s="73">
        <v>33</v>
      </c>
      <c r="B56" s="85" t="s">
        <v>172</v>
      </c>
      <c r="C56" s="79">
        <f>C31+C54</f>
        <v>11677404.969999999</v>
      </c>
      <c r="D56" s="79">
        <f>D31+D54</f>
        <v>8651515.3300000019</v>
      </c>
      <c r="E56" s="392">
        <f>C56+D56</f>
        <v>20328920.300000001</v>
      </c>
      <c r="F56" s="79">
        <f>F31+F54</f>
        <v>0</v>
      </c>
      <c r="G56" s="79">
        <f>G31+G54</f>
        <v>0</v>
      </c>
      <c r="H56" s="78">
        <f>F56+G56</f>
        <v>0</v>
      </c>
    </row>
    <row r="57" spans="1:8">
      <c r="A57" s="73"/>
      <c r="B57" s="86"/>
      <c r="C57" s="87"/>
      <c r="D57" s="87"/>
      <c r="E57" s="393"/>
      <c r="F57" s="87"/>
      <c r="G57" s="87"/>
      <c r="H57" s="84"/>
    </row>
    <row r="58" spans="1:8">
      <c r="A58" s="73">
        <v>34</v>
      </c>
      <c r="B58" s="76" t="s">
        <v>171</v>
      </c>
      <c r="C58" s="74">
        <v>9400121.3100000005</v>
      </c>
      <c r="D58" s="74" t="s">
        <v>414</v>
      </c>
      <c r="E58" s="392">
        <f>C58</f>
        <v>9400121.3100000005</v>
      </c>
      <c r="F58" s="74"/>
      <c r="G58" s="74"/>
      <c r="H58" s="78">
        <f>F58+G58</f>
        <v>0</v>
      </c>
    </row>
    <row r="59" spans="1:8" s="294" customFormat="1">
      <c r="A59" s="73">
        <v>35</v>
      </c>
      <c r="B59" s="76" t="s">
        <v>170</v>
      </c>
      <c r="C59" s="74"/>
      <c r="D59" s="74" t="s">
        <v>414</v>
      </c>
      <c r="E59" s="392">
        <f t="shared" ref="E59:E60" si="8">C59</f>
        <v>0</v>
      </c>
      <c r="F59" s="74"/>
      <c r="G59" s="74"/>
      <c r="H59" s="78">
        <f>F59+G59</f>
        <v>0</v>
      </c>
    </row>
    <row r="60" spans="1:8">
      <c r="A60" s="73">
        <v>36</v>
      </c>
      <c r="B60" s="76" t="s">
        <v>169</v>
      </c>
      <c r="C60" s="74">
        <v>403138.28</v>
      </c>
      <c r="D60" s="74" t="s">
        <v>414</v>
      </c>
      <c r="E60" s="392">
        <f t="shared" si="8"/>
        <v>403138.28</v>
      </c>
      <c r="F60" s="74"/>
      <c r="G60" s="74"/>
      <c r="H60" s="78">
        <f>F60+G60</f>
        <v>0</v>
      </c>
    </row>
    <row r="61" spans="1:8">
      <c r="A61" s="73">
        <v>37</v>
      </c>
      <c r="B61" s="85" t="s">
        <v>168</v>
      </c>
      <c r="C61" s="79">
        <f>C58+C59+C60</f>
        <v>9803259.5899999999</v>
      </c>
      <c r="D61" s="79">
        <v>0</v>
      </c>
      <c r="E61" s="392">
        <f>C61</f>
        <v>9803259.5899999999</v>
      </c>
      <c r="F61" s="79">
        <f>F58+F59+F60</f>
        <v>0</v>
      </c>
      <c r="G61" s="79">
        <f>G58+G59+G60</f>
        <v>0</v>
      </c>
      <c r="H61" s="78">
        <f>F61+G61</f>
        <v>0</v>
      </c>
    </row>
    <row r="62" spans="1:8">
      <c r="A62" s="73"/>
      <c r="B62" s="90"/>
      <c r="C62" s="82"/>
      <c r="D62" s="82"/>
      <c r="E62" s="393"/>
      <c r="F62" s="82"/>
      <c r="G62" s="82"/>
      <c r="H62" s="84"/>
    </row>
    <row r="63" spans="1:8">
      <c r="A63" s="73">
        <v>38</v>
      </c>
      <c r="B63" s="91" t="s">
        <v>167</v>
      </c>
      <c r="C63" s="79">
        <f>C56-C61</f>
        <v>1874145.379999999</v>
      </c>
      <c r="D63" s="79">
        <f>D56-D61</f>
        <v>8651515.3300000019</v>
      </c>
      <c r="E63" s="392">
        <f>C63+D63</f>
        <v>10525660.710000001</v>
      </c>
      <c r="F63" s="79">
        <f>F56-F61</f>
        <v>0</v>
      </c>
      <c r="G63" s="79">
        <f>G56-G61</f>
        <v>0</v>
      </c>
      <c r="H63" s="78">
        <f>F63+G63</f>
        <v>0</v>
      </c>
    </row>
    <row r="64" spans="1:8">
      <c r="A64" s="69">
        <v>39</v>
      </c>
      <c r="B64" s="76" t="s">
        <v>166</v>
      </c>
      <c r="C64" s="92">
        <v>307482.66999999993</v>
      </c>
      <c r="D64" s="92"/>
      <c r="E64" s="392">
        <f>C64+D64</f>
        <v>307482.66999999993</v>
      </c>
      <c r="F64" s="92"/>
      <c r="G64" s="92"/>
      <c r="H64" s="78">
        <f>F64+G64</f>
        <v>0</v>
      </c>
    </row>
    <row r="65" spans="1:8">
      <c r="A65" s="73">
        <v>40</v>
      </c>
      <c r="B65" s="85" t="s">
        <v>165</v>
      </c>
      <c r="C65" s="79">
        <f>C63-C64</f>
        <v>1566662.709999999</v>
      </c>
      <c r="D65" s="79">
        <f>D63-D64</f>
        <v>8651515.3300000019</v>
      </c>
      <c r="E65" s="392">
        <f>C65+D65</f>
        <v>10218178.040000001</v>
      </c>
      <c r="F65" s="79">
        <f>F63-F64</f>
        <v>0</v>
      </c>
      <c r="G65" s="79">
        <f>G63-G64</f>
        <v>0</v>
      </c>
      <c r="H65" s="78">
        <f>F65+G65</f>
        <v>0</v>
      </c>
    </row>
    <row r="66" spans="1:8">
      <c r="A66" s="69">
        <v>41</v>
      </c>
      <c r="B66" s="76" t="s">
        <v>164</v>
      </c>
      <c r="C66" s="92">
        <v>-63642.65</v>
      </c>
      <c r="D66" s="92"/>
      <c r="E66" s="392">
        <f>C66+D66</f>
        <v>-63642.65</v>
      </c>
      <c r="F66" s="92"/>
      <c r="G66" s="92"/>
      <c r="H66" s="78">
        <f>F66+G66</f>
        <v>0</v>
      </c>
    </row>
    <row r="67" spans="1:8" ht="13.5" thickBot="1">
      <c r="A67" s="93">
        <v>42</v>
      </c>
      <c r="B67" s="94" t="s">
        <v>163</v>
      </c>
      <c r="C67" s="95">
        <f>C65+C66</f>
        <v>1503020.0599999991</v>
      </c>
      <c r="D67" s="95">
        <f>D65+D66</f>
        <v>8651515.3300000019</v>
      </c>
      <c r="E67" s="394">
        <f>C67+D67</f>
        <v>10154535.390000001</v>
      </c>
      <c r="F67" s="95">
        <f>F65+F66</f>
        <v>0</v>
      </c>
      <c r="G67" s="95">
        <f>G65+G66</f>
        <v>0</v>
      </c>
      <c r="H67" s="96">
        <f>F67+G67</f>
        <v>0</v>
      </c>
    </row>
  </sheetData>
  <mergeCells count="2">
    <mergeCell ref="C5:E5"/>
    <mergeCell ref="F5:H5"/>
  </mergeCells>
  <pageMargins left="0.7" right="0.7" top="0.75" bottom="0.75" header="0.3" footer="0.3"/>
  <pageSetup paperSize="9" orientation="portrait" r:id="rId1"/>
  <ignoredErrors>
    <ignoredError sqref="E9 E22 E30:E31 E34:E45 E53:E54 E56:E57 E62:E63 E64:E6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zoomScaleNormal="100" workbookViewId="0"/>
  </sheetViews>
  <sheetFormatPr defaultColWidth="9.140625" defaultRowHeight="14.25"/>
  <cols>
    <col min="1" max="1" width="9.5703125" style="6" bestFit="1" customWidth="1"/>
    <col min="2" max="2" width="72.28515625" style="6" customWidth="1"/>
    <col min="3" max="8" width="12.7109375" style="6" customWidth="1"/>
    <col min="9" max="16384" width="9.140625" style="6"/>
  </cols>
  <sheetData>
    <row r="1" spans="1:8">
      <c r="A1" s="3" t="s">
        <v>37</v>
      </c>
      <c r="B1" s="381" t="s">
        <v>409</v>
      </c>
    </row>
    <row r="2" spans="1:8">
      <c r="A2" s="3" t="s">
        <v>38</v>
      </c>
      <c r="B2" s="4" t="s">
        <v>410</v>
      </c>
    </row>
    <row r="3" spans="1:8">
      <c r="A3" s="5"/>
    </row>
    <row r="4" spans="1:8" ht="15" thickBot="1">
      <c r="A4" s="5" t="s">
        <v>81</v>
      </c>
      <c r="B4" s="5"/>
      <c r="C4" s="266"/>
      <c r="D4" s="266"/>
      <c r="E4" s="266"/>
      <c r="F4" s="267"/>
      <c r="G4" s="267"/>
      <c r="H4" s="268" t="s">
        <v>80</v>
      </c>
    </row>
    <row r="5" spans="1:8">
      <c r="A5" s="420" t="s">
        <v>11</v>
      </c>
      <c r="B5" s="422" t="s">
        <v>371</v>
      </c>
      <c r="C5" s="416" t="s">
        <v>75</v>
      </c>
      <c r="D5" s="417"/>
      <c r="E5" s="418"/>
      <c r="F5" s="416" t="s">
        <v>79</v>
      </c>
      <c r="G5" s="417"/>
      <c r="H5" s="419"/>
    </row>
    <row r="6" spans="1:8">
      <c r="A6" s="421"/>
      <c r="B6" s="423"/>
      <c r="C6" s="44" t="s">
        <v>317</v>
      </c>
      <c r="D6" s="44" t="s">
        <v>136</v>
      </c>
      <c r="E6" s="44" t="s">
        <v>117</v>
      </c>
      <c r="F6" s="44" t="s">
        <v>317</v>
      </c>
      <c r="G6" s="44" t="s">
        <v>136</v>
      </c>
      <c r="H6" s="45" t="s">
        <v>117</v>
      </c>
    </row>
    <row r="7" spans="1:8" s="25" customFormat="1">
      <c r="A7" s="269">
        <v>1</v>
      </c>
      <c r="B7" s="270" t="s">
        <v>406</v>
      </c>
      <c r="C7" s="50"/>
      <c r="D7" s="50"/>
      <c r="E7" s="271">
        <f>C7+D7</f>
        <v>0</v>
      </c>
      <c r="F7" s="50"/>
      <c r="G7" s="50"/>
      <c r="H7" s="51">
        <f t="shared" ref="H7:H53" si="0">F7+G7</f>
        <v>0</v>
      </c>
    </row>
    <row r="8" spans="1:8" s="25" customFormat="1">
      <c r="A8" s="269">
        <v>1.1000000000000001</v>
      </c>
      <c r="B8" s="333" t="s">
        <v>336</v>
      </c>
      <c r="C8" s="50"/>
      <c r="D8" s="50"/>
      <c r="E8" s="271">
        <f t="shared" ref="E8:E53" si="1">C8+D8</f>
        <v>0</v>
      </c>
      <c r="F8" s="50"/>
      <c r="G8" s="50"/>
      <c r="H8" s="51">
        <f t="shared" si="0"/>
        <v>0</v>
      </c>
    </row>
    <row r="9" spans="1:8" s="25" customFormat="1">
      <c r="A9" s="269">
        <v>1.2</v>
      </c>
      <c r="B9" s="333" t="s">
        <v>337</v>
      </c>
      <c r="C9" s="50"/>
      <c r="D9" s="50"/>
      <c r="E9" s="271">
        <f t="shared" si="1"/>
        <v>0</v>
      </c>
      <c r="F9" s="50"/>
      <c r="G9" s="50"/>
      <c r="H9" s="51">
        <f t="shared" si="0"/>
        <v>0</v>
      </c>
    </row>
    <row r="10" spans="1:8" s="25" customFormat="1">
      <c r="A10" s="269">
        <v>1.3</v>
      </c>
      <c r="B10" s="333" t="s">
        <v>338</v>
      </c>
      <c r="C10" s="50">
        <v>0</v>
      </c>
      <c r="D10" s="50">
        <v>49760791.670000002</v>
      </c>
      <c r="E10" s="271">
        <f t="shared" si="1"/>
        <v>49760791.670000002</v>
      </c>
      <c r="F10" s="50"/>
      <c r="G10" s="50"/>
      <c r="H10" s="51">
        <f t="shared" si="0"/>
        <v>0</v>
      </c>
    </row>
    <row r="11" spans="1:8" s="25" customFormat="1">
      <c r="A11" s="269">
        <v>1.4</v>
      </c>
      <c r="B11" s="333" t="s">
        <v>318</v>
      </c>
      <c r="C11" s="50"/>
      <c r="D11" s="50"/>
      <c r="E11" s="271">
        <f t="shared" si="1"/>
        <v>0</v>
      </c>
      <c r="F11" s="50"/>
      <c r="G11" s="50"/>
      <c r="H11" s="51">
        <f t="shared" si="0"/>
        <v>0</v>
      </c>
    </row>
    <row r="12" spans="1:8" s="25" customFormat="1" ht="29.25" customHeight="1">
      <c r="A12" s="269">
        <v>2</v>
      </c>
      <c r="B12" s="273" t="s">
        <v>340</v>
      </c>
      <c r="C12" s="50"/>
      <c r="D12" s="50"/>
      <c r="E12" s="271">
        <f t="shared" si="1"/>
        <v>0</v>
      </c>
      <c r="F12" s="50"/>
      <c r="G12" s="50"/>
      <c r="H12" s="51">
        <f t="shared" si="0"/>
        <v>0</v>
      </c>
    </row>
    <row r="13" spans="1:8" s="25" customFormat="1" ht="19.899999999999999" customHeight="1">
      <c r="A13" s="269">
        <v>3</v>
      </c>
      <c r="B13" s="273" t="s">
        <v>339</v>
      </c>
      <c r="C13" s="50"/>
      <c r="D13" s="50"/>
      <c r="E13" s="271">
        <f t="shared" si="1"/>
        <v>0</v>
      </c>
      <c r="F13" s="50"/>
      <c r="G13" s="50"/>
      <c r="H13" s="51">
        <f t="shared" si="0"/>
        <v>0</v>
      </c>
    </row>
    <row r="14" spans="1:8" s="25" customFormat="1">
      <c r="A14" s="269">
        <v>3.1</v>
      </c>
      <c r="B14" s="334" t="s">
        <v>319</v>
      </c>
      <c r="C14" s="50"/>
      <c r="D14" s="50">
        <v>40939497</v>
      </c>
      <c r="E14" s="271">
        <f t="shared" si="1"/>
        <v>40939497</v>
      </c>
      <c r="F14" s="50"/>
      <c r="G14" s="50"/>
      <c r="H14" s="51">
        <f t="shared" si="0"/>
        <v>0</v>
      </c>
    </row>
    <row r="15" spans="1:8" s="25" customFormat="1">
      <c r="A15" s="269">
        <v>3.2</v>
      </c>
      <c r="B15" s="334" t="s">
        <v>320</v>
      </c>
      <c r="C15" s="50"/>
      <c r="D15" s="50"/>
      <c r="E15" s="271">
        <f t="shared" si="1"/>
        <v>0</v>
      </c>
      <c r="F15" s="50"/>
      <c r="G15" s="50"/>
      <c r="H15" s="51">
        <f t="shared" si="0"/>
        <v>0</v>
      </c>
    </row>
    <row r="16" spans="1:8" s="25" customFormat="1">
      <c r="A16" s="269">
        <v>4</v>
      </c>
      <c r="B16" s="337" t="s">
        <v>350</v>
      </c>
      <c r="C16" s="50"/>
      <c r="D16" s="50"/>
      <c r="E16" s="271">
        <f t="shared" si="1"/>
        <v>0</v>
      </c>
      <c r="F16" s="50"/>
      <c r="G16" s="50"/>
      <c r="H16" s="51">
        <f t="shared" si="0"/>
        <v>0</v>
      </c>
    </row>
    <row r="17" spans="1:8" s="25" customFormat="1">
      <c r="A17" s="269">
        <v>4.0999999999999996</v>
      </c>
      <c r="B17" s="334" t="s">
        <v>341</v>
      </c>
      <c r="C17" s="50">
        <v>52817529.829999998</v>
      </c>
      <c r="D17" s="50">
        <v>0</v>
      </c>
      <c r="E17" s="271">
        <f t="shared" si="1"/>
        <v>52817529.829999998</v>
      </c>
      <c r="F17" s="50"/>
      <c r="G17" s="50"/>
      <c r="H17" s="51">
        <f t="shared" si="0"/>
        <v>0</v>
      </c>
    </row>
    <row r="18" spans="1:8" s="25" customFormat="1">
      <c r="A18" s="269">
        <v>4.2</v>
      </c>
      <c r="B18" s="334" t="s">
        <v>335</v>
      </c>
      <c r="C18" s="50"/>
      <c r="D18" s="50"/>
      <c r="E18" s="271">
        <f t="shared" si="1"/>
        <v>0</v>
      </c>
      <c r="F18" s="50"/>
      <c r="G18" s="50"/>
      <c r="H18" s="51">
        <f t="shared" si="0"/>
        <v>0</v>
      </c>
    </row>
    <row r="19" spans="1:8" s="25" customFormat="1">
      <c r="A19" s="269">
        <v>5</v>
      </c>
      <c r="B19" s="273" t="s">
        <v>349</v>
      </c>
      <c r="C19" s="50">
        <f>C20+C21+C22+SUM(C28:C31)</f>
        <v>269667311.49000001</v>
      </c>
      <c r="D19" s="50"/>
      <c r="E19" s="271">
        <f t="shared" si="1"/>
        <v>269667311.49000001</v>
      </c>
      <c r="F19" s="50"/>
      <c r="G19" s="50"/>
      <c r="H19" s="51">
        <f t="shared" si="0"/>
        <v>0</v>
      </c>
    </row>
    <row r="20" spans="1:8" s="25" customFormat="1">
      <c r="A20" s="269">
        <v>5.0999999999999996</v>
      </c>
      <c r="B20" s="335" t="s">
        <v>323</v>
      </c>
      <c r="C20" s="50">
        <v>0</v>
      </c>
      <c r="D20" s="50"/>
      <c r="E20" s="271">
        <f t="shared" si="1"/>
        <v>0</v>
      </c>
      <c r="F20" s="50"/>
      <c r="G20" s="50"/>
      <c r="H20" s="51">
        <f t="shared" si="0"/>
        <v>0</v>
      </c>
    </row>
    <row r="21" spans="1:8" s="25" customFormat="1">
      <c r="A21" s="269">
        <v>5.2</v>
      </c>
      <c r="B21" s="335" t="s">
        <v>322</v>
      </c>
      <c r="C21" s="50">
        <v>24269.25</v>
      </c>
      <c r="D21" s="50"/>
      <c r="E21" s="271">
        <f t="shared" si="1"/>
        <v>24269.25</v>
      </c>
      <c r="F21" s="50"/>
      <c r="G21" s="50"/>
      <c r="H21" s="51">
        <f t="shared" si="0"/>
        <v>0</v>
      </c>
    </row>
    <row r="22" spans="1:8" s="25" customFormat="1">
      <c r="A22" s="269">
        <v>5.3</v>
      </c>
      <c r="B22" s="335" t="s">
        <v>321</v>
      </c>
      <c r="C22" s="50">
        <f>SUM(C23:C27)</f>
        <v>267597816.13999999</v>
      </c>
      <c r="D22" s="50"/>
      <c r="E22" s="271">
        <f t="shared" si="1"/>
        <v>267597816.13999999</v>
      </c>
      <c r="F22" s="50"/>
      <c r="G22" s="50"/>
      <c r="H22" s="51">
        <f t="shared" si="0"/>
        <v>0</v>
      </c>
    </row>
    <row r="23" spans="1:8" s="25" customFormat="1">
      <c r="A23" s="269" t="s">
        <v>21</v>
      </c>
      <c r="B23" s="274" t="s">
        <v>82</v>
      </c>
      <c r="C23" s="50">
        <v>213120789.63999999</v>
      </c>
      <c r="D23" s="50"/>
      <c r="E23" s="271">
        <f t="shared" si="1"/>
        <v>213120789.63999999</v>
      </c>
      <c r="F23" s="50"/>
      <c r="G23" s="50"/>
      <c r="H23" s="51">
        <f t="shared" si="0"/>
        <v>0</v>
      </c>
    </row>
    <row r="24" spans="1:8" s="25" customFormat="1">
      <c r="A24" s="269" t="s">
        <v>22</v>
      </c>
      <c r="B24" s="274" t="s">
        <v>83</v>
      </c>
      <c r="C24" s="50">
        <v>20461659.539999999</v>
      </c>
      <c r="D24" s="50"/>
      <c r="E24" s="271">
        <f t="shared" si="1"/>
        <v>20461659.539999999</v>
      </c>
      <c r="F24" s="50"/>
      <c r="G24" s="50"/>
      <c r="H24" s="51">
        <f t="shared" si="0"/>
        <v>0</v>
      </c>
    </row>
    <row r="25" spans="1:8" s="25" customFormat="1">
      <c r="A25" s="269" t="s">
        <v>23</v>
      </c>
      <c r="B25" s="274" t="s">
        <v>84</v>
      </c>
      <c r="C25" s="50">
        <v>0</v>
      </c>
      <c r="D25" s="50"/>
      <c r="E25" s="271">
        <f t="shared" si="1"/>
        <v>0</v>
      </c>
      <c r="F25" s="50"/>
      <c r="G25" s="50"/>
      <c r="H25" s="51">
        <f t="shared" si="0"/>
        <v>0</v>
      </c>
    </row>
    <row r="26" spans="1:8" s="25" customFormat="1">
      <c r="A26" s="269" t="s">
        <v>24</v>
      </c>
      <c r="B26" s="274" t="s">
        <v>85</v>
      </c>
      <c r="C26" s="50">
        <v>34015366.960000001</v>
      </c>
      <c r="D26" s="50"/>
      <c r="E26" s="271">
        <f t="shared" si="1"/>
        <v>34015366.960000001</v>
      </c>
      <c r="F26" s="50"/>
      <c r="G26" s="50"/>
      <c r="H26" s="51">
        <f t="shared" si="0"/>
        <v>0</v>
      </c>
    </row>
    <row r="27" spans="1:8" s="25" customFormat="1">
      <c r="A27" s="269" t="s">
        <v>25</v>
      </c>
      <c r="B27" s="274" t="s">
        <v>86</v>
      </c>
      <c r="C27" s="50">
        <v>0</v>
      </c>
      <c r="D27" s="50"/>
      <c r="E27" s="271">
        <f t="shared" si="1"/>
        <v>0</v>
      </c>
      <c r="F27" s="50"/>
      <c r="G27" s="50"/>
      <c r="H27" s="51">
        <f t="shared" si="0"/>
        <v>0</v>
      </c>
    </row>
    <row r="28" spans="1:8" s="25" customFormat="1">
      <c r="A28" s="269">
        <v>5.4</v>
      </c>
      <c r="B28" s="335" t="s">
        <v>324</v>
      </c>
      <c r="C28" s="50">
        <v>2045226.1</v>
      </c>
      <c r="D28" s="50"/>
      <c r="E28" s="271">
        <f t="shared" si="1"/>
        <v>2045226.1</v>
      </c>
      <c r="F28" s="50"/>
      <c r="G28" s="50"/>
      <c r="H28" s="51">
        <f t="shared" si="0"/>
        <v>0</v>
      </c>
    </row>
    <row r="29" spans="1:8" s="25" customFormat="1">
      <c r="A29" s="269">
        <v>5.5</v>
      </c>
      <c r="B29" s="335" t="s">
        <v>325</v>
      </c>
      <c r="C29" s="50"/>
      <c r="D29" s="50"/>
      <c r="E29" s="271">
        <f t="shared" si="1"/>
        <v>0</v>
      </c>
      <c r="F29" s="50"/>
      <c r="G29" s="50"/>
      <c r="H29" s="51">
        <f t="shared" si="0"/>
        <v>0</v>
      </c>
    </row>
    <row r="30" spans="1:8" s="25" customFormat="1">
      <c r="A30" s="269">
        <v>5.6</v>
      </c>
      <c r="B30" s="335" t="s">
        <v>326</v>
      </c>
      <c r="C30" s="50"/>
      <c r="D30" s="50"/>
      <c r="E30" s="271">
        <f t="shared" si="1"/>
        <v>0</v>
      </c>
      <c r="F30" s="50"/>
      <c r="G30" s="50"/>
      <c r="H30" s="51">
        <f t="shared" si="0"/>
        <v>0</v>
      </c>
    </row>
    <row r="31" spans="1:8" s="25" customFormat="1">
      <c r="A31" s="269">
        <v>5.7</v>
      </c>
      <c r="B31" s="335" t="s">
        <v>86</v>
      </c>
      <c r="C31" s="50"/>
      <c r="D31" s="50"/>
      <c r="E31" s="271">
        <f t="shared" si="1"/>
        <v>0</v>
      </c>
      <c r="F31" s="50"/>
      <c r="G31" s="50"/>
      <c r="H31" s="51">
        <f t="shared" si="0"/>
        <v>0</v>
      </c>
    </row>
    <row r="32" spans="1:8" s="25" customFormat="1">
      <c r="A32" s="269">
        <v>6</v>
      </c>
      <c r="B32" s="273" t="s">
        <v>355</v>
      </c>
      <c r="C32" s="50"/>
      <c r="D32" s="50"/>
      <c r="E32" s="271">
        <f t="shared" si="1"/>
        <v>0</v>
      </c>
      <c r="F32" s="50"/>
      <c r="G32" s="50"/>
      <c r="H32" s="51">
        <f t="shared" si="0"/>
        <v>0</v>
      </c>
    </row>
    <row r="33" spans="1:8" s="25" customFormat="1">
      <c r="A33" s="269">
        <v>6.1</v>
      </c>
      <c r="B33" s="336" t="s">
        <v>345</v>
      </c>
      <c r="C33" s="50"/>
      <c r="D33" s="50"/>
      <c r="E33" s="271">
        <f t="shared" si="1"/>
        <v>0</v>
      </c>
      <c r="F33" s="50"/>
      <c r="G33" s="50"/>
      <c r="H33" s="51">
        <f t="shared" si="0"/>
        <v>0</v>
      </c>
    </row>
    <row r="34" spans="1:8" s="25" customFormat="1">
      <c r="A34" s="269">
        <v>6.2</v>
      </c>
      <c r="B34" s="336" t="s">
        <v>346</v>
      </c>
      <c r="C34" s="50"/>
      <c r="D34" s="50"/>
      <c r="E34" s="271">
        <f t="shared" si="1"/>
        <v>0</v>
      </c>
      <c r="F34" s="50"/>
      <c r="G34" s="50"/>
      <c r="H34" s="51">
        <f t="shared" si="0"/>
        <v>0</v>
      </c>
    </row>
    <row r="35" spans="1:8" s="25" customFormat="1">
      <c r="A35" s="269">
        <v>6.3</v>
      </c>
      <c r="B35" s="336" t="s">
        <v>342</v>
      </c>
      <c r="C35" s="50"/>
      <c r="D35" s="50"/>
      <c r="E35" s="271">
        <f t="shared" si="1"/>
        <v>0</v>
      </c>
      <c r="F35" s="50"/>
      <c r="G35" s="50"/>
      <c r="H35" s="51">
        <f t="shared" si="0"/>
        <v>0</v>
      </c>
    </row>
    <row r="36" spans="1:8" s="25" customFormat="1">
      <c r="A36" s="269">
        <v>6.4</v>
      </c>
      <c r="B36" s="336" t="s">
        <v>343</v>
      </c>
      <c r="C36" s="50"/>
      <c r="D36" s="50"/>
      <c r="E36" s="271">
        <f t="shared" si="1"/>
        <v>0</v>
      </c>
      <c r="F36" s="50"/>
      <c r="G36" s="50"/>
      <c r="H36" s="51">
        <f t="shared" si="0"/>
        <v>0</v>
      </c>
    </row>
    <row r="37" spans="1:8" s="25" customFormat="1">
      <c r="A37" s="269">
        <v>6.5</v>
      </c>
      <c r="B37" s="336" t="s">
        <v>344</v>
      </c>
      <c r="C37" s="50"/>
      <c r="D37" s="50"/>
      <c r="E37" s="271">
        <f t="shared" si="1"/>
        <v>0</v>
      </c>
      <c r="F37" s="50"/>
      <c r="G37" s="50"/>
      <c r="H37" s="51">
        <f t="shared" si="0"/>
        <v>0</v>
      </c>
    </row>
    <row r="38" spans="1:8" s="25" customFormat="1">
      <c r="A38" s="269">
        <v>6.6</v>
      </c>
      <c r="B38" s="336" t="s">
        <v>347</v>
      </c>
      <c r="C38" s="50"/>
      <c r="D38" s="50"/>
      <c r="E38" s="271">
        <f t="shared" si="1"/>
        <v>0</v>
      </c>
      <c r="F38" s="50"/>
      <c r="G38" s="50"/>
      <c r="H38" s="51">
        <f t="shared" si="0"/>
        <v>0</v>
      </c>
    </row>
    <row r="39" spans="1:8" s="25" customFormat="1">
      <c r="A39" s="269">
        <v>6.7</v>
      </c>
      <c r="B39" s="336" t="s">
        <v>348</v>
      </c>
      <c r="C39" s="50"/>
      <c r="D39" s="50"/>
      <c r="E39" s="271">
        <f t="shared" si="1"/>
        <v>0</v>
      </c>
      <c r="F39" s="50"/>
      <c r="G39" s="50"/>
      <c r="H39" s="51">
        <f t="shared" si="0"/>
        <v>0</v>
      </c>
    </row>
    <row r="40" spans="1:8" s="25" customFormat="1">
      <c r="A40" s="269">
        <v>7</v>
      </c>
      <c r="B40" s="273" t="s">
        <v>351</v>
      </c>
      <c r="C40" s="50"/>
      <c r="D40" s="50"/>
      <c r="E40" s="271">
        <f t="shared" si="1"/>
        <v>0</v>
      </c>
      <c r="F40" s="50"/>
      <c r="G40" s="50"/>
      <c r="H40" s="51">
        <f t="shared" si="0"/>
        <v>0</v>
      </c>
    </row>
    <row r="41" spans="1:8" s="25" customFormat="1">
      <c r="A41" s="269">
        <v>7.1</v>
      </c>
      <c r="B41" s="272" t="s">
        <v>352</v>
      </c>
      <c r="C41" s="50">
        <v>1226965.2986999999</v>
      </c>
      <c r="D41" s="50">
        <v>2004722.1953</v>
      </c>
      <c r="E41" s="271">
        <f t="shared" si="1"/>
        <v>3231687.4939999999</v>
      </c>
      <c r="F41" s="50"/>
      <c r="G41" s="50"/>
      <c r="H41" s="51">
        <f t="shared" si="0"/>
        <v>0</v>
      </c>
    </row>
    <row r="42" spans="1:8" s="25" customFormat="1" ht="25.5">
      <c r="A42" s="269">
        <v>7.2</v>
      </c>
      <c r="B42" s="272" t="s">
        <v>353</v>
      </c>
      <c r="C42" s="50">
        <v>543583</v>
      </c>
      <c r="D42" s="50">
        <v>363537.54000000004</v>
      </c>
      <c r="E42" s="271">
        <f t="shared" si="1"/>
        <v>907120.54</v>
      </c>
      <c r="F42" s="50"/>
      <c r="G42" s="50"/>
      <c r="H42" s="51">
        <f t="shared" si="0"/>
        <v>0</v>
      </c>
    </row>
    <row r="43" spans="1:8" s="25" customFormat="1" ht="25.5">
      <c r="A43" s="269">
        <v>7.3</v>
      </c>
      <c r="B43" s="272" t="s">
        <v>356</v>
      </c>
      <c r="C43" s="50">
        <v>5501913.3600000003</v>
      </c>
      <c r="D43" s="50">
        <v>14020512.810000001</v>
      </c>
      <c r="E43" s="271">
        <f t="shared" si="1"/>
        <v>19522426.170000002</v>
      </c>
      <c r="F43" s="50"/>
      <c r="G43" s="50"/>
      <c r="H43" s="51">
        <f t="shared" si="0"/>
        <v>0</v>
      </c>
    </row>
    <row r="44" spans="1:8" s="25" customFormat="1" ht="25.5">
      <c r="A44" s="269">
        <v>7.4</v>
      </c>
      <c r="B44" s="272" t="s">
        <v>357</v>
      </c>
      <c r="C44" s="50">
        <v>3146343.71</v>
      </c>
      <c r="D44" s="50">
        <v>6317015.8899999997</v>
      </c>
      <c r="E44" s="271">
        <f t="shared" si="1"/>
        <v>9463359.5999999996</v>
      </c>
      <c r="F44" s="50"/>
      <c r="G44" s="50"/>
      <c r="H44" s="51">
        <f t="shared" si="0"/>
        <v>0</v>
      </c>
    </row>
    <row r="45" spans="1:8" s="25" customFormat="1">
      <c r="A45" s="269">
        <v>8</v>
      </c>
      <c r="B45" s="273" t="s">
        <v>334</v>
      </c>
      <c r="C45" s="50"/>
      <c r="D45" s="50"/>
      <c r="E45" s="271">
        <f t="shared" si="1"/>
        <v>0</v>
      </c>
      <c r="F45" s="50"/>
      <c r="G45" s="50"/>
      <c r="H45" s="51">
        <f t="shared" si="0"/>
        <v>0</v>
      </c>
    </row>
    <row r="46" spans="1:8" s="25" customFormat="1">
      <c r="A46" s="269">
        <v>8.1</v>
      </c>
      <c r="B46" s="334" t="s">
        <v>358</v>
      </c>
      <c r="C46" s="50"/>
      <c r="D46" s="50"/>
      <c r="E46" s="271">
        <f t="shared" si="1"/>
        <v>0</v>
      </c>
      <c r="F46" s="50"/>
      <c r="G46" s="50"/>
      <c r="H46" s="51">
        <f t="shared" si="0"/>
        <v>0</v>
      </c>
    </row>
    <row r="47" spans="1:8" s="25" customFormat="1">
      <c r="A47" s="269">
        <v>8.1999999999999993</v>
      </c>
      <c r="B47" s="334" t="s">
        <v>359</v>
      </c>
      <c r="C47" s="50"/>
      <c r="D47" s="50"/>
      <c r="E47" s="271">
        <f t="shared" si="1"/>
        <v>0</v>
      </c>
      <c r="F47" s="50"/>
      <c r="G47" s="50"/>
      <c r="H47" s="51">
        <f t="shared" si="0"/>
        <v>0</v>
      </c>
    </row>
    <row r="48" spans="1:8" s="25" customFormat="1">
      <c r="A48" s="269">
        <v>8.3000000000000007</v>
      </c>
      <c r="B48" s="334" t="s">
        <v>360</v>
      </c>
      <c r="C48" s="50"/>
      <c r="D48" s="50"/>
      <c r="E48" s="271">
        <f t="shared" si="1"/>
        <v>0</v>
      </c>
      <c r="F48" s="50"/>
      <c r="G48" s="50"/>
      <c r="H48" s="51">
        <f t="shared" si="0"/>
        <v>0</v>
      </c>
    </row>
    <row r="49" spans="1:8" s="25" customFormat="1">
      <c r="A49" s="269">
        <v>8.4</v>
      </c>
      <c r="B49" s="334" t="s">
        <v>361</v>
      </c>
      <c r="C49" s="50"/>
      <c r="D49" s="50"/>
      <c r="E49" s="271">
        <f t="shared" si="1"/>
        <v>0</v>
      </c>
      <c r="F49" s="50"/>
      <c r="G49" s="50"/>
      <c r="H49" s="51">
        <f t="shared" si="0"/>
        <v>0</v>
      </c>
    </row>
    <row r="50" spans="1:8" s="25" customFormat="1">
      <c r="A50" s="269">
        <v>8.5</v>
      </c>
      <c r="B50" s="334" t="s">
        <v>362</v>
      </c>
      <c r="C50" s="50"/>
      <c r="D50" s="50"/>
      <c r="E50" s="271">
        <f t="shared" si="1"/>
        <v>0</v>
      </c>
      <c r="F50" s="50"/>
      <c r="G50" s="50"/>
      <c r="H50" s="51">
        <f t="shared" si="0"/>
        <v>0</v>
      </c>
    </row>
    <row r="51" spans="1:8" s="25" customFormat="1">
      <c r="A51" s="269">
        <v>8.6</v>
      </c>
      <c r="B51" s="334" t="s">
        <v>363</v>
      </c>
      <c r="C51" s="50"/>
      <c r="D51" s="50"/>
      <c r="E51" s="271">
        <f t="shared" si="1"/>
        <v>0</v>
      </c>
      <c r="F51" s="50"/>
      <c r="G51" s="50"/>
      <c r="H51" s="51">
        <f t="shared" si="0"/>
        <v>0</v>
      </c>
    </row>
    <row r="52" spans="1:8" s="25" customFormat="1">
      <c r="A52" s="269">
        <v>8.6999999999999993</v>
      </c>
      <c r="B52" s="334" t="s">
        <v>364</v>
      </c>
      <c r="C52" s="50"/>
      <c r="D52" s="50"/>
      <c r="E52" s="271">
        <f t="shared" si="1"/>
        <v>0</v>
      </c>
      <c r="F52" s="50"/>
      <c r="G52" s="50"/>
      <c r="H52" s="51">
        <f t="shared" si="0"/>
        <v>0</v>
      </c>
    </row>
    <row r="53" spans="1:8" s="25" customFormat="1" ht="15" thickBot="1">
      <c r="A53" s="275">
        <v>9</v>
      </c>
      <c r="B53" s="276" t="s">
        <v>354</v>
      </c>
      <c r="C53" s="277"/>
      <c r="D53" s="277"/>
      <c r="E53" s="278">
        <f t="shared" si="1"/>
        <v>0</v>
      </c>
      <c r="F53" s="277"/>
      <c r="G53" s="277"/>
      <c r="H53" s="62">
        <f t="shared" si="0"/>
        <v>0</v>
      </c>
    </row>
  </sheetData>
  <mergeCells count="4">
    <mergeCell ref="A5:A6"/>
    <mergeCell ref="B5:B6"/>
    <mergeCell ref="C5:E5"/>
    <mergeCell ref="F5:H5"/>
  </mergeCells>
  <pageMargins left="0.25" right="0.25" top="0.75" bottom="0.75" header="0.3" footer="0.3"/>
  <pageSetup paperSize="9" scale="62" orientation="portrait" r:id="rId1"/>
  <ignoredErrors>
    <ignoredError sqref="C19 C2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Normal="100" workbookViewId="0">
      <pane xSplit="1" ySplit="4" topLeftCell="B5" activePane="bottomRight" state="frozen"/>
      <selection activeCell="B9" sqref="B9"/>
      <selection pane="topRight" activeCell="B9" sqref="B9"/>
      <selection pane="bottomLeft" activeCell="B9" sqref="B9"/>
      <selection pane="bottomRight"/>
    </sheetView>
  </sheetViews>
  <sheetFormatPr defaultColWidth="9.140625" defaultRowHeight="12.75"/>
  <cols>
    <col min="1" max="1" width="9.5703125" style="5" bestFit="1" customWidth="1"/>
    <col min="2" max="2" width="93.5703125" style="5" customWidth="1"/>
    <col min="3" max="4" width="12.7109375" style="5" customWidth="1"/>
    <col min="5" max="11" width="9.7109375" style="64" customWidth="1"/>
    <col min="12" max="16384" width="9.140625" style="64"/>
  </cols>
  <sheetData>
    <row r="1" spans="1:8">
      <c r="A1" s="3" t="s">
        <v>37</v>
      </c>
      <c r="B1" s="381" t="s">
        <v>409</v>
      </c>
      <c r="C1" s="4"/>
    </row>
    <row r="2" spans="1:8">
      <c r="A2" s="3" t="s">
        <v>38</v>
      </c>
      <c r="B2" s="4" t="s">
        <v>410</v>
      </c>
      <c r="C2" s="7"/>
      <c r="D2" s="8"/>
      <c r="E2" s="97"/>
      <c r="F2" s="97"/>
      <c r="G2" s="97"/>
      <c r="H2" s="97"/>
    </row>
    <row r="3" spans="1:8">
      <c r="A3" s="3"/>
      <c r="B3" s="4"/>
      <c r="C3" s="7"/>
      <c r="D3" s="8"/>
      <c r="E3" s="97"/>
      <c r="F3" s="97"/>
      <c r="G3" s="97"/>
      <c r="H3" s="97"/>
    </row>
    <row r="4" spans="1:8" ht="15" customHeight="1" thickBot="1">
      <c r="A4" s="8" t="s">
        <v>221</v>
      </c>
      <c r="B4" s="199" t="s">
        <v>327</v>
      </c>
      <c r="D4" s="98" t="s">
        <v>80</v>
      </c>
    </row>
    <row r="5" spans="1:8" ht="15" customHeight="1">
      <c r="A5" s="317" t="s">
        <v>11</v>
      </c>
      <c r="B5" s="318"/>
      <c r="C5" s="319" t="s">
        <v>5</v>
      </c>
      <c r="D5" s="320" t="s">
        <v>6</v>
      </c>
    </row>
    <row r="6" spans="1:8" ht="15" customHeight="1">
      <c r="A6" s="99">
        <v>1</v>
      </c>
      <c r="B6" s="100" t="s">
        <v>331</v>
      </c>
      <c r="C6" s="101">
        <f>C7+C9+C10+C11</f>
        <v>566018714.29106796</v>
      </c>
      <c r="D6" s="102">
        <f>D7+D9+D10+D11</f>
        <v>555485985.96399999</v>
      </c>
    </row>
    <row r="7" spans="1:8" ht="15" customHeight="1">
      <c r="A7" s="99">
        <v>1.1000000000000001</v>
      </c>
      <c r="B7" s="100" t="s">
        <v>220</v>
      </c>
      <c r="C7" s="103">
        <v>487789947.23224449</v>
      </c>
      <c r="D7" s="104">
        <v>471583946</v>
      </c>
    </row>
    <row r="8" spans="1:8">
      <c r="A8" s="99" t="s">
        <v>19</v>
      </c>
      <c r="B8" s="100" t="s">
        <v>219</v>
      </c>
      <c r="C8" s="103">
        <v>4186619.53</v>
      </c>
      <c r="D8" s="104">
        <v>2154023.1</v>
      </c>
    </row>
    <row r="9" spans="1:8" ht="15" customHeight="1">
      <c r="A9" s="99">
        <v>1.2</v>
      </c>
      <c r="B9" s="295" t="s">
        <v>218</v>
      </c>
      <c r="C9" s="103">
        <v>7464118.750500001</v>
      </c>
      <c r="D9" s="104">
        <v>5724924.9640000006</v>
      </c>
    </row>
    <row r="10" spans="1:8" ht="15" customHeight="1">
      <c r="A10" s="99">
        <v>1.3</v>
      </c>
      <c r="B10" s="105" t="s">
        <v>135</v>
      </c>
      <c r="C10" s="106">
        <v>70764648.308323428</v>
      </c>
      <c r="D10" s="104">
        <v>78032683</v>
      </c>
    </row>
    <row r="11" spans="1:8" ht="15" customHeight="1">
      <c r="A11" s="99">
        <v>1.4</v>
      </c>
      <c r="B11" s="107" t="s">
        <v>35</v>
      </c>
      <c r="C11" s="106">
        <v>0</v>
      </c>
      <c r="D11" s="104">
        <v>144432</v>
      </c>
    </row>
    <row r="12" spans="1:8" ht="15" customHeight="1">
      <c r="A12" s="99">
        <v>2</v>
      </c>
      <c r="B12" s="100" t="s">
        <v>328</v>
      </c>
      <c r="C12" s="103">
        <v>2172067.1364599559</v>
      </c>
      <c r="D12" s="104">
        <v>835036.41000000015</v>
      </c>
    </row>
    <row r="13" spans="1:8" ht="15" customHeight="1">
      <c r="A13" s="99">
        <v>3</v>
      </c>
      <c r="B13" s="100" t="s">
        <v>329</v>
      </c>
      <c r="C13" s="106">
        <v>164840003.31428573</v>
      </c>
      <c r="D13" s="104">
        <v>164840003.31428573</v>
      </c>
    </row>
    <row r="14" spans="1:8" ht="15" customHeight="1" thickBot="1">
      <c r="A14" s="108">
        <v>4</v>
      </c>
      <c r="B14" s="109" t="s">
        <v>330</v>
      </c>
      <c r="C14" s="110">
        <f>C6+C12+C13</f>
        <v>733030784.74181366</v>
      </c>
      <c r="D14" s="111">
        <f>D6+D12+D13</f>
        <v>721161025.68828571</v>
      </c>
    </row>
    <row r="15" spans="1:8" ht="15" customHeight="1">
      <c r="A15" s="112"/>
      <c r="B15" s="113"/>
      <c r="C15" s="113"/>
      <c r="D15" s="113"/>
    </row>
    <row r="16" spans="1:8">
      <c r="B16" s="114"/>
    </row>
    <row r="17" spans="1:4">
      <c r="B17" s="115"/>
    </row>
    <row r="18" spans="1:4">
      <c r="B18" s="115"/>
    </row>
    <row r="19" spans="1:4" ht="11.25">
      <c r="A19" s="64"/>
      <c r="B19" s="64"/>
      <c r="C19" s="64"/>
      <c r="D19" s="64"/>
    </row>
    <row r="20" spans="1:4" ht="11.25">
      <c r="A20" s="64"/>
      <c r="B20" s="64"/>
      <c r="C20" s="64"/>
      <c r="D20" s="64"/>
    </row>
    <row r="21" spans="1:4" ht="11.25">
      <c r="A21" s="64"/>
      <c r="B21" s="64"/>
      <c r="C21" s="64"/>
      <c r="D21" s="64"/>
    </row>
    <row r="22" spans="1:4" ht="11.25">
      <c r="A22" s="64"/>
      <c r="B22" s="64"/>
      <c r="C22" s="64"/>
      <c r="D22" s="64"/>
    </row>
    <row r="23" spans="1:4" ht="11.25">
      <c r="A23" s="64"/>
      <c r="B23" s="64"/>
      <c r="C23" s="64"/>
      <c r="D23" s="64"/>
    </row>
    <row r="24" spans="1:4" ht="11.25">
      <c r="A24" s="64"/>
      <c r="B24" s="64"/>
      <c r="C24" s="64"/>
      <c r="D24" s="64"/>
    </row>
    <row r="25" spans="1:4" ht="11.25">
      <c r="A25" s="64"/>
      <c r="B25" s="64"/>
      <c r="C25" s="64"/>
      <c r="D25" s="64"/>
    </row>
    <row r="26" spans="1:4" ht="11.25">
      <c r="A26" s="64"/>
      <c r="B26" s="64"/>
      <c r="C26" s="64"/>
      <c r="D26" s="64"/>
    </row>
    <row r="27" spans="1:4" ht="11.25">
      <c r="A27" s="64"/>
      <c r="B27" s="64"/>
      <c r="C27" s="64"/>
      <c r="D27" s="64"/>
    </row>
    <row r="28" spans="1:4" ht="11.25">
      <c r="A28" s="64"/>
      <c r="B28" s="64"/>
      <c r="C28" s="64"/>
      <c r="D28" s="64"/>
    </row>
    <row r="29" spans="1:4" ht="11.25">
      <c r="A29" s="64"/>
      <c r="B29" s="64"/>
      <c r="C29" s="64"/>
      <c r="D29" s="64"/>
    </row>
    <row r="30" spans="1:4" ht="11.25">
      <c r="A30" s="64"/>
      <c r="B30" s="64"/>
      <c r="C30" s="64"/>
      <c r="D30" s="64"/>
    </row>
    <row r="31" spans="1:4" ht="11.25">
      <c r="A31" s="64"/>
      <c r="B31" s="64"/>
      <c r="C31" s="64"/>
      <c r="D31" s="64"/>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C31"/>
  <sheetViews>
    <sheetView zoomScaleNormal="100" workbookViewId="0">
      <pane xSplit="1" ySplit="4" topLeftCell="B6" activePane="bottomRight" state="frozen"/>
      <selection activeCell="C7" sqref="C7:D13"/>
      <selection pane="topRight" activeCell="C7" sqref="C7:D13"/>
      <selection pane="bottomLeft" activeCell="C7" sqref="C7:D13"/>
      <selection pane="bottomRight"/>
    </sheetView>
  </sheetViews>
  <sheetFormatPr defaultRowHeight="15"/>
  <cols>
    <col min="1" max="1" width="9.5703125" style="357" bestFit="1" customWidth="1"/>
    <col min="2" max="2" width="90.42578125" style="357" bestFit="1" customWidth="1"/>
    <col min="3" max="3" width="9.140625" style="357"/>
  </cols>
  <sheetData>
    <row r="1" spans="1:3">
      <c r="A1" s="3" t="s">
        <v>37</v>
      </c>
      <c r="B1" s="381" t="s">
        <v>409</v>
      </c>
    </row>
    <row r="2" spans="1:3">
      <c r="A2" s="3" t="s">
        <v>38</v>
      </c>
      <c r="B2" s="4" t="s">
        <v>410</v>
      </c>
    </row>
    <row r="3" spans="1:3">
      <c r="A3" s="5"/>
    </row>
    <row r="4" spans="1:3" ht="16.5" customHeight="1" thickBot="1">
      <c r="A4" s="116" t="s">
        <v>87</v>
      </c>
      <c r="B4" s="117" t="s">
        <v>293</v>
      </c>
      <c r="C4" s="397"/>
    </row>
    <row r="5" spans="1:3" ht="15.75">
      <c r="A5" s="398"/>
      <c r="B5" s="426" t="s">
        <v>88</v>
      </c>
      <c r="C5" s="427"/>
    </row>
    <row r="6" spans="1:3" ht="18">
      <c r="A6" s="399">
        <v>1</v>
      </c>
      <c r="B6" s="424" t="s">
        <v>421</v>
      </c>
      <c r="C6" s="425"/>
    </row>
    <row r="7" spans="1:3" ht="18">
      <c r="A7" s="399">
        <v>2</v>
      </c>
      <c r="B7" s="424" t="s">
        <v>422</v>
      </c>
      <c r="C7" s="425"/>
    </row>
    <row r="8" spans="1:3" ht="18">
      <c r="A8" s="399">
        <v>3</v>
      </c>
      <c r="B8" s="424" t="s">
        <v>423</v>
      </c>
      <c r="C8" s="425"/>
    </row>
    <row r="9" spans="1:3" ht="18">
      <c r="A9" s="399">
        <v>4</v>
      </c>
      <c r="B9" s="424" t="s">
        <v>424</v>
      </c>
      <c r="C9" s="425"/>
    </row>
    <row r="10" spans="1:3" ht="18">
      <c r="A10" s="399">
        <v>5</v>
      </c>
      <c r="B10" s="424" t="s">
        <v>425</v>
      </c>
      <c r="C10" s="425"/>
    </row>
    <row r="11" spans="1:3">
      <c r="A11" s="399"/>
      <c r="B11" s="430"/>
      <c r="C11" s="431"/>
    </row>
    <row r="12" spans="1:3">
      <c r="A12" s="399"/>
      <c r="B12" s="428" t="s">
        <v>89</v>
      </c>
      <c r="C12" s="429"/>
    </row>
    <row r="13" spans="1:3" ht="18">
      <c r="A13" s="399">
        <v>1</v>
      </c>
      <c r="B13" s="424" t="s">
        <v>432</v>
      </c>
      <c r="C13" s="425"/>
    </row>
    <row r="14" spans="1:3" ht="18">
      <c r="A14" s="399">
        <v>2</v>
      </c>
      <c r="B14" s="424" t="s">
        <v>433</v>
      </c>
      <c r="C14" s="425"/>
    </row>
    <row r="15" spans="1:3" ht="18">
      <c r="A15" s="399">
        <v>3</v>
      </c>
      <c r="B15" s="424" t="s">
        <v>434</v>
      </c>
      <c r="C15" s="425"/>
    </row>
    <row r="16" spans="1:3" ht="15.75">
      <c r="A16" s="399"/>
      <c r="B16" s="400"/>
      <c r="C16" s="401"/>
    </row>
    <row r="17" spans="1:3" ht="30" customHeight="1">
      <c r="A17" s="399"/>
      <c r="B17" s="428" t="s">
        <v>90</v>
      </c>
      <c r="C17" s="429"/>
    </row>
    <row r="18" spans="1:3">
      <c r="A18" s="399">
        <v>1</v>
      </c>
      <c r="B18" s="395" t="s">
        <v>415</v>
      </c>
      <c r="C18" s="396">
        <v>0.60199999999999998</v>
      </c>
    </row>
    <row r="19" spans="1:3">
      <c r="A19" s="399">
        <v>2</v>
      </c>
      <c r="B19" s="395" t="s">
        <v>416</v>
      </c>
      <c r="C19" s="396">
        <v>9.9000000000000005E-2</v>
      </c>
    </row>
    <row r="20" spans="1:3">
      <c r="A20" s="399">
        <v>3</v>
      </c>
      <c r="B20" s="395" t="s">
        <v>417</v>
      </c>
      <c r="C20" s="396">
        <v>9.9000000000000005E-2</v>
      </c>
    </row>
    <row r="21" spans="1:3" ht="15.75" customHeight="1">
      <c r="A21" s="399">
        <v>4</v>
      </c>
      <c r="B21" s="395" t="s">
        <v>418</v>
      </c>
      <c r="C21" s="396">
        <v>9.3399999999999997E-2</v>
      </c>
    </row>
    <row r="22" spans="1:3">
      <c r="A22" s="399">
        <v>5</v>
      </c>
      <c r="B22" s="395" t="s">
        <v>419</v>
      </c>
      <c r="C22" s="396">
        <v>8.7900000000000006E-2</v>
      </c>
    </row>
    <row r="23" spans="1:3">
      <c r="A23" s="399">
        <v>6</v>
      </c>
      <c r="B23" s="395" t="s">
        <v>420</v>
      </c>
      <c r="C23" s="396">
        <v>1.8700000000000001E-2</v>
      </c>
    </row>
    <row r="24" spans="1:3" ht="15.75" customHeight="1">
      <c r="A24" s="399"/>
      <c r="B24" s="395"/>
      <c r="C24" s="402"/>
    </row>
    <row r="25" spans="1:3" ht="29.25" customHeight="1">
      <c r="A25" s="399"/>
      <c r="B25" s="428" t="s">
        <v>91</v>
      </c>
      <c r="C25" s="429"/>
    </row>
    <row r="26" spans="1:3">
      <c r="A26" s="399">
        <v>1</v>
      </c>
      <c r="B26" s="395" t="s">
        <v>426</v>
      </c>
      <c r="C26" s="396">
        <v>8.3599999999999994E-2</v>
      </c>
    </row>
    <row r="27" spans="1:3">
      <c r="A27" s="399">
        <v>2</v>
      </c>
      <c r="B27" s="403" t="s">
        <v>427</v>
      </c>
      <c r="C27" s="396">
        <v>8.3599999999999994E-2</v>
      </c>
    </row>
    <row r="28" spans="1:3">
      <c r="A28" s="399">
        <v>3</v>
      </c>
      <c r="B28" s="403" t="s">
        <v>428</v>
      </c>
      <c r="C28" s="396">
        <v>8.3599999999999994E-2</v>
      </c>
    </row>
    <row r="29" spans="1:3">
      <c r="A29" s="399">
        <v>4</v>
      </c>
      <c r="B29" s="403" t="s">
        <v>429</v>
      </c>
      <c r="C29" s="396">
        <v>8.3599999999999994E-2</v>
      </c>
    </row>
    <row r="30" spans="1:3">
      <c r="A30" s="399">
        <v>5</v>
      </c>
      <c r="B30" s="403" t="s">
        <v>430</v>
      </c>
      <c r="C30" s="404">
        <v>8.2400000000000001E-2</v>
      </c>
    </row>
    <row r="31" spans="1:3">
      <c r="A31" s="399">
        <v>6</v>
      </c>
      <c r="B31" s="395" t="s">
        <v>431</v>
      </c>
      <c r="C31" s="396">
        <v>7.9299999999999995E-2</v>
      </c>
    </row>
  </sheetData>
  <mergeCells count="13">
    <mergeCell ref="B25:C25"/>
    <mergeCell ref="B11:C11"/>
    <mergeCell ref="B12:C12"/>
    <mergeCell ref="B13:C13"/>
    <mergeCell ref="B14:C14"/>
    <mergeCell ref="B15:C15"/>
    <mergeCell ref="B17:C17"/>
    <mergeCell ref="B10:C10"/>
    <mergeCell ref="B5:C5"/>
    <mergeCell ref="B6:C6"/>
    <mergeCell ref="B7:C7"/>
    <mergeCell ref="B8:C8"/>
    <mergeCell ref="B9:C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I37"/>
  <sheetViews>
    <sheetView zoomScale="90" zoomScaleNormal="90" workbookViewId="0">
      <pane xSplit="1" ySplit="5" topLeftCell="B9" activePane="bottomRight" state="frozen"/>
      <selection activeCell="B9" sqref="B9"/>
      <selection pane="topRight" activeCell="B9" sqref="B9"/>
      <selection pane="bottomLeft" activeCell="B9" sqref="B9"/>
      <selection pane="bottomRight"/>
    </sheetView>
  </sheetViews>
  <sheetFormatPr defaultColWidth="9.140625" defaultRowHeight="14.25"/>
  <cols>
    <col min="1" max="1" width="9.5703125" style="5" bestFit="1" customWidth="1"/>
    <col min="2" max="2" width="47.5703125" style="5" customWidth="1"/>
    <col min="3" max="3" width="28" style="5" customWidth="1"/>
    <col min="4" max="4" width="22.42578125" style="5" customWidth="1"/>
    <col min="5" max="5" width="22.28515625" style="5" customWidth="1"/>
    <col min="6" max="6" width="25.42578125" style="5" customWidth="1"/>
    <col min="7" max="7" width="21.28515625" style="6" customWidth="1"/>
    <col min="8" max="8" width="12" style="6" bestFit="1" customWidth="1"/>
    <col min="9" max="9" width="12.5703125" style="6" bestFit="1" customWidth="1"/>
    <col min="10" max="16384" width="9.140625" style="6"/>
  </cols>
  <sheetData>
    <row r="1" spans="1:9">
      <c r="A1" s="369" t="s">
        <v>37</v>
      </c>
      <c r="B1" s="381" t="s">
        <v>409</v>
      </c>
      <c r="C1" s="132"/>
      <c r="D1" s="132"/>
      <c r="E1" s="132"/>
      <c r="F1" s="132"/>
      <c r="G1" s="25"/>
      <c r="H1" s="25"/>
    </row>
    <row r="2" spans="1:9" s="118" customFormat="1" ht="15.75" customHeight="1">
      <c r="A2" s="369" t="s">
        <v>38</v>
      </c>
      <c r="B2" s="4" t="s">
        <v>410</v>
      </c>
    </row>
    <row r="3" spans="1:9" s="118" customFormat="1" ht="15.75" customHeight="1">
      <c r="A3" s="369"/>
    </row>
    <row r="4" spans="1:9" s="118" customFormat="1" ht="15.75" customHeight="1" thickBot="1">
      <c r="A4" s="370" t="s">
        <v>226</v>
      </c>
      <c r="B4" s="432" t="s">
        <v>378</v>
      </c>
      <c r="C4" s="433"/>
      <c r="D4" s="433"/>
      <c r="E4" s="433"/>
      <c r="F4" s="433"/>
      <c r="G4" s="119" t="s">
        <v>80</v>
      </c>
    </row>
    <row r="5" spans="1:9" s="122" customFormat="1" ht="17.45" customHeight="1">
      <c r="A5" s="296"/>
      <c r="B5" s="297"/>
      <c r="C5" s="120" t="s">
        <v>0</v>
      </c>
      <c r="D5" s="120" t="s">
        <v>1</v>
      </c>
      <c r="E5" s="120" t="s">
        <v>2</v>
      </c>
      <c r="F5" s="120" t="s">
        <v>3</v>
      </c>
      <c r="G5" s="121" t="s">
        <v>20</v>
      </c>
    </row>
    <row r="6" spans="1:9" s="25" customFormat="1" ht="14.45" customHeight="1">
      <c r="A6" s="371"/>
      <c r="B6" s="434" t="s">
        <v>385</v>
      </c>
      <c r="C6" s="434" t="s">
        <v>101</v>
      </c>
      <c r="D6" s="436" t="s">
        <v>225</v>
      </c>
      <c r="E6" s="436"/>
      <c r="F6" s="436"/>
      <c r="G6" s="437" t="s">
        <v>387</v>
      </c>
      <c r="I6" s="6"/>
    </row>
    <row r="7" spans="1:9" s="25" customFormat="1" ht="99.6" customHeight="1">
      <c r="A7" s="371"/>
      <c r="B7" s="435"/>
      <c r="C7" s="434"/>
      <c r="D7" s="379" t="s">
        <v>224</v>
      </c>
      <c r="E7" s="379" t="s">
        <v>386</v>
      </c>
      <c r="F7" s="379" t="s">
        <v>223</v>
      </c>
      <c r="G7" s="437"/>
      <c r="I7" s="6"/>
    </row>
    <row r="8" spans="1:9" ht="15">
      <c r="A8" s="372">
        <v>1</v>
      </c>
      <c r="B8" s="288" t="s">
        <v>42</v>
      </c>
      <c r="C8" s="405">
        <v>11262930.060000001</v>
      </c>
      <c r="D8" s="405"/>
      <c r="E8" s="405">
        <v>11262930.060000001</v>
      </c>
      <c r="F8" s="406"/>
      <c r="G8" s="407">
        <f>E8+F8</f>
        <v>11262930.060000001</v>
      </c>
      <c r="H8" s="25"/>
    </row>
    <row r="9" spans="1:9" ht="15">
      <c r="A9" s="372">
        <v>2</v>
      </c>
      <c r="B9" s="288" t="s">
        <v>43</v>
      </c>
      <c r="C9" s="405">
        <v>28801651.950000003</v>
      </c>
      <c r="D9" s="405"/>
      <c r="E9" s="405">
        <v>28801651.950000003</v>
      </c>
      <c r="F9" s="406"/>
      <c r="G9" s="407">
        <f t="shared" ref="G9:G20" si="0">E9+F9</f>
        <v>28801651.950000003</v>
      </c>
      <c r="H9" s="25"/>
    </row>
    <row r="10" spans="1:9" ht="15">
      <c r="A10" s="372">
        <v>3</v>
      </c>
      <c r="B10" s="288" t="s">
        <v>44</v>
      </c>
      <c r="C10" s="405">
        <v>80650976.89199999</v>
      </c>
      <c r="D10" s="405"/>
      <c r="E10" s="405">
        <v>80650976.89199999</v>
      </c>
      <c r="F10" s="406"/>
      <c r="G10" s="407">
        <f t="shared" si="0"/>
        <v>80650976.89199999</v>
      </c>
      <c r="H10" s="25"/>
    </row>
    <row r="11" spans="1:9" ht="15">
      <c r="A11" s="372">
        <v>4</v>
      </c>
      <c r="B11" s="288" t="s">
        <v>45</v>
      </c>
      <c r="C11" s="405">
        <v>0</v>
      </c>
      <c r="D11" s="405"/>
      <c r="E11" s="405">
        <v>0</v>
      </c>
      <c r="F11" s="406"/>
      <c r="G11" s="407">
        <f t="shared" si="0"/>
        <v>0</v>
      </c>
      <c r="H11" s="25"/>
    </row>
    <row r="12" spans="1:9" ht="15">
      <c r="A12" s="372">
        <v>5</v>
      </c>
      <c r="B12" s="288" t="s">
        <v>46</v>
      </c>
      <c r="C12" s="405">
        <v>0</v>
      </c>
      <c r="D12" s="405"/>
      <c r="E12" s="405">
        <v>0</v>
      </c>
      <c r="F12" s="406"/>
      <c r="G12" s="407">
        <f t="shared" si="0"/>
        <v>0</v>
      </c>
      <c r="H12" s="25"/>
    </row>
    <row r="13" spans="1:9" ht="15">
      <c r="A13" s="372">
        <v>6.1</v>
      </c>
      <c r="B13" s="373" t="s">
        <v>47</v>
      </c>
      <c r="C13" s="408">
        <v>482203279.74800003</v>
      </c>
      <c r="D13" s="405"/>
      <c r="E13" s="405">
        <v>482203279.74800003</v>
      </c>
      <c r="F13" s="406">
        <v>92221058.878000006</v>
      </c>
      <c r="G13" s="407">
        <f t="shared" si="0"/>
        <v>574424338.62600005</v>
      </c>
      <c r="H13" s="25"/>
    </row>
    <row r="14" spans="1:9">
      <c r="A14" s="372">
        <v>6.2</v>
      </c>
      <c r="B14" s="374" t="s">
        <v>48</v>
      </c>
      <c r="C14" s="409">
        <v>-11555352.627699999</v>
      </c>
      <c r="D14" s="405"/>
      <c r="E14" s="409">
        <v>-11555352.627699999</v>
      </c>
      <c r="F14" s="409">
        <v>-2953497.5759000001</v>
      </c>
      <c r="G14" s="409">
        <f t="shared" si="0"/>
        <v>-14508850.203599999</v>
      </c>
      <c r="H14" s="25"/>
    </row>
    <row r="15" spans="1:9" ht="15">
      <c r="A15" s="372">
        <v>6</v>
      </c>
      <c r="B15" s="288" t="s">
        <v>49</v>
      </c>
      <c r="C15" s="405">
        <f>C13+C14</f>
        <v>470647927.12030005</v>
      </c>
      <c r="D15" s="405"/>
      <c r="E15" s="405">
        <f>E13+E14</f>
        <v>470647927.12030005</v>
      </c>
      <c r="F15" s="405">
        <f>F13+F14</f>
        <v>89267561.302100003</v>
      </c>
      <c r="G15" s="407">
        <f t="shared" si="0"/>
        <v>559915488.4224</v>
      </c>
      <c r="H15" s="25"/>
    </row>
    <row r="16" spans="1:9" ht="15">
      <c r="A16" s="372">
        <v>7</v>
      </c>
      <c r="B16" s="288" t="s">
        <v>50</v>
      </c>
      <c r="C16" s="405">
        <v>9780529.3190039992</v>
      </c>
      <c r="D16" s="405"/>
      <c r="E16" s="405">
        <v>9780529.3190039992</v>
      </c>
      <c r="F16" s="406">
        <v>1539540.4490040001</v>
      </c>
      <c r="G16" s="407">
        <f t="shared" si="0"/>
        <v>11320069.768007999</v>
      </c>
      <c r="H16" s="25"/>
    </row>
    <row r="17" spans="1:9" ht="15">
      <c r="A17" s="372">
        <v>8</v>
      </c>
      <c r="B17" s="288" t="s">
        <v>222</v>
      </c>
      <c r="C17" s="405">
        <v>335840.8</v>
      </c>
      <c r="D17" s="405"/>
      <c r="E17" s="405">
        <v>335840.8</v>
      </c>
      <c r="F17" s="406"/>
      <c r="G17" s="407">
        <f t="shared" si="0"/>
        <v>335840.8</v>
      </c>
      <c r="H17" s="375"/>
      <c r="I17" s="126"/>
    </row>
    <row r="18" spans="1:9" ht="15">
      <c r="A18" s="372">
        <v>9</v>
      </c>
      <c r="B18" s="288" t="s">
        <v>51</v>
      </c>
      <c r="C18" s="405">
        <v>0</v>
      </c>
      <c r="D18" s="405"/>
      <c r="E18" s="405">
        <v>0</v>
      </c>
      <c r="F18" s="406"/>
      <c r="G18" s="407">
        <f t="shared" si="0"/>
        <v>0</v>
      </c>
      <c r="H18" s="25"/>
      <c r="I18" s="126"/>
    </row>
    <row r="19" spans="1:9" ht="15">
      <c r="A19" s="372">
        <v>10</v>
      </c>
      <c r="B19" s="288" t="s">
        <v>52</v>
      </c>
      <c r="C19" s="405">
        <v>11174532</v>
      </c>
      <c r="D19" s="405">
        <v>3829659.7</v>
      </c>
      <c r="E19" s="405">
        <v>7344872.2999999998</v>
      </c>
      <c r="F19" s="406"/>
      <c r="G19" s="407">
        <f t="shared" si="0"/>
        <v>7344872.2999999998</v>
      </c>
      <c r="H19" s="25"/>
      <c r="I19" s="126"/>
    </row>
    <row r="20" spans="1:9" ht="15">
      <c r="A20" s="372">
        <v>11</v>
      </c>
      <c r="B20" s="288" t="s">
        <v>53</v>
      </c>
      <c r="C20" s="405">
        <v>25476940.309999999</v>
      </c>
      <c r="D20" s="405"/>
      <c r="E20" s="405">
        <v>25476940.309999999</v>
      </c>
      <c r="F20" s="406">
        <v>1814603</v>
      </c>
      <c r="G20" s="407">
        <f t="shared" si="0"/>
        <v>27291543.309999999</v>
      </c>
      <c r="H20" s="25"/>
    </row>
    <row r="21" spans="1:9" ht="26.25" thickBot="1">
      <c r="A21" s="220"/>
      <c r="B21" s="376" t="s">
        <v>388</v>
      </c>
      <c r="C21" s="298">
        <f>SUM(C8:C12, C15:C20)</f>
        <v>638131328.45130396</v>
      </c>
      <c r="D21" s="298">
        <f>SUM(D8:D12, D15:D20)</f>
        <v>3829659.7</v>
      </c>
      <c r="E21" s="298">
        <f>SUM(E8:E12, E15:E20)</f>
        <v>634301668.75130391</v>
      </c>
      <c r="F21" s="298">
        <f>SUM(F8:F12, F15:F20)</f>
        <v>92621704.751103997</v>
      </c>
      <c r="G21" s="298">
        <f>SUM(G8:G12, G15:G20)</f>
        <v>726923373.50240779</v>
      </c>
    </row>
    <row r="22" spans="1:9">
      <c r="A22" s="6"/>
      <c r="B22" s="6"/>
      <c r="C22" s="6"/>
      <c r="D22" s="6"/>
      <c r="E22" s="6"/>
      <c r="F22" s="6"/>
    </row>
    <row r="23" spans="1:9">
      <c r="A23" s="6"/>
      <c r="B23" s="6"/>
      <c r="C23" s="6"/>
      <c r="D23" s="6"/>
      <c r="E23" s="6"/>
      <c r="F23" s="6"/>
    </row>
    <row r="25" spans="1:9" s="5" customFormat="1">
      <c r="B25" s="127"/>
      <c r="G25" s="6"/>
      <c r="H25" s="6"/>
      <c r="I25" s="6"/>
    </row>
    <row r="26" spans="1:9" s="5" customFormat="1">
      <c r="B26" s="127"/>
      <c r="G26" s="6"/>
      <c r="H26" s="6"/>
      <c r="I26" s="6"/>
    </row>
    <row r="27" spans="1:9" s="5" customFormat="1">
      <c r="B27" s="127"/>
      <c r="G27" s="6"/>
      <c r="H27" s="6"/>
      <c r="I27" s="6"/>
    </row>
    <row r="28" spans="1:9" s="5" customFormat="1">
      <c r="B28" s="127"/>
      <c r="G28" s="6"/>
      <c r="H28" s="6"/>
      <c r="I28" s="6"/>
    </row>
    <row r="29" spans="1:9" s="5" customFormat="1">
      <c r="B29" s="127"/>
      <c r="G29" s="6"/>
      <c r="H29" s="6"/>
      <c r="I29" s="6"/>
    </row>
    <row r="30" spans="1:9" s="5" customFormat="1">
      <c r="B30" s="127"/>
      <c r="G30" s="6"/>
      <c r="H30" s="6"/>
      <c r="I30" s="6"/>
    </row>
    <row r="31" spans="1:9" s="5" customFormat="1">
      <c r="B31" s="127"/>
      <c r="G31" s="6"/>
      <c r="H31" s="6"/>
      <c r="I31" s="6"/>
    </row>
    <row r="32" spans="1:9" s="5" customFormat="1">
      <c r="B32" s="127"/>
      <c r="G32" s="6"/>
      <c r="H32" s="6"/>
      <c r="I32" s="6"/>
    </row>
    <row r="33" spans="2:9" s="5" customFormat="1">
      <c r="B33" s="127"/>
      <c r="G33" s="6"/>
      <c r="H33" s="6"/>
      <c r="I33" s="6"/>
    </row>
    <row r="34" spans="2:9" s="5" customFormat="1">
      <c r="B34" s="127"/>
      <c r="G34" s="6"/>
      <c r="H34" s="6"/>
      <c r="I34" s="6"/>
    </row>
    <row r="35" spans="2:9" s="5" customFormat="1">
      <c r="B35" s="127"/>
      <c r="G35" s="6"/>
      <c r="H35" s="6"/>
      <c r="I35" s="6"/>
    </row>
    <row r="36" spans="2:9" s="5" customFormat="1">
      <c r="B36" s="127"/>
      <c r="G36" s="6"/>
      <c r="H36" s="6"/>
      <c r="I36" s="6"/>
    </row>
    <row r="37" spans="2:9" s="5" customFormat="1">
      <c r="B37" s="127"/>
      <c r="G37" s="6"/>
      <c r="H37" s="6"/>
      <c r="I37" s="6"/>
    </row>
  </sheetData>
  <mergeCells count="5">
    <mergeCell ref="B4:F4"/>
    <mergeCell ref="B6:B7"/>
    <mergeCell ref="C6:C7"/>
    <mergeCell ref="D6:F6"/>
    <mergeCell ref="G6:G7"/>
  </mergeCells>
  <pageMargins left="0.7" right="0.7" top="0.75" bottom="0.75" header="0.3" footer="0.3"/>
  <pageSetup paperSize="9" orientation="portrait" horizontalDpi="4294967295" verticalDpi="4294967295" r:id="rId1"/>
  <ignoredErrors>
    <ignoredError sqref="E21:F21 C21"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sheetView>
  </sheetViews>
  <sheetFormatPr defaultColWidth="9.140625" defaultRowHeight="12.75" outlineLevelRow="1"/>
  <cols>
    <col min="1" max="1" width="9.5703125" style="5" bestFit="1" customWidth="1"/>
    <col min="2" max="2" width="114.28515625" style="5" customWidth="1"/>
    <col min="3" max="3" width="18.85546875" style="5" customWidth="1"/>
    <col min="4" max="4" width="25.42578125" style="5" customWidth="1"/>
    <col min="5" max="5" width="24.28515625" style="5" customWidth="1"/>
    <col min="6" max="6" width="24" style="5" customWidth="1"/>
    <col min="7" max="7" width="10" style="5" bestFit="1" customWidth="1"/>
    <col min="8" max="8" width="12" style="5" bestFit="1" customWidth="1"/>
    <col min="9" max="9" width="12.5703125" style="5" bestFit="1" customWidth="1"/>
    <col min="10" max="16384" width="9.140625" style="5"/>
  </cols>
  <sheetData>
    <row r="1" spans="1:6">
      <c r="A1" s="3" t="s">
        <v>37</v>
      </c>
      <c r="B1" s="381" t="s">
        <v>409</v>
      </c>
    </row>
    <row r="2" spans="1:6" s="118" customFormat="1" ht="15.75" customHeight="1">
      <c r="A2" s="3" t="s">
        <v>38</v>
      </c>
      <c r="B2" s="4" t="s">
        <v>410</v>
      </c>
      <c r="C2" s="5"/>
      <c r="D2" s="5"/>
      <c r="E2" s="5"/>
      <c r="F2" s="5"/>
    </row>
    <row r="3" spans="1:6" s="118" customFormat="1" ht="15.75" customHeight="1">
      <c r="C3" s="5"/>
      <c r="D3" s="5"/>
      <c r="E3" s="5"/>
      <c r="F3" s="5"/>
    </row>
    <row r="4" spans="1:6" s="118" customFormat="1" ht="13.5" thickBot="1">
      <c r="A4" s="118" t="s">
        <v>92</v>
      </c>
      <c r="B4" s="377" t="s">
        <v>365</v>
      </c>
      <c r="C4" s="119" t="s">
        <v>80</v>
      </c>
      <c r="D4" s="5"/>
      <c r="E4" s="5"/>
      <c r="F4" s="5"/>
    </row>
    <row r="5" spans="1:6">
      <c r="A5" s="303">
        <v>1</v>
      </c>
      <c r="B5" s="378" t="s">
        <v>387</v>
      </c>
      <c r="C5" s="304">
        <f>'7. LI1  '!G21</f>
        <v>726923373.50240779</v>
      </c>
    </row>
    <row r="6" spans="1:6" s="305" customFormat="1">
      <c r="A6" s="128">
        <v>2.1</v>
      </c>
      <c r="B6" s="300" t="s">
        <v>366</v>
      </c>
      <c r="C6" s="208">
        <v>49760791.670000002</v>
      </c>
    </row>
    <row r="7" spans="1:6" s="114" customFormat="1" outlineLevel="1">
      <c r="A7" s="99">
        <v>2.2000000000000002</v>
      </c>
      <c r="B7" s="107" t="s">
        <v>367</v>
      </c>
      <c r="C7" s="306">
        <v>0</v>
      </c>
    </row>
    <row r="8" spans="1:6" s="114" customFormat="1" ht="25.5">
      <c r="A8" s="99">
        <v>3</v>
      </c>
      <c r="B8" s="301" t="s">
        <v>368</v>
      </c>
      <c r="C8" s="307">
        <f>SUM(C5:C7)</f>
        <v>776684165.17240775</v>
      </c>
    </row>
    <row r="9" spans="1:6" s="305" customFormat="1">
      <c r="A9" s="128">
        <v>4</v>
      </c>
      <c r="B9" s="130" t="s">
        <v>96</v>
      </c>
      <c r="C9" s="208">
        <v>11197065</v>
      </c>
    </row>
    <row r="10" spans="1:6" s="114" customFormat="1" outlineLevel="1">
      <c r="A10" s="99">
        <v>5.0999999999999996</v>
      </c>
      <c r="B10" s="107" t="s">
        <v>369</v>
      </c>
      <c r="C10" s="306">
        <v>-39808633.336000003</v>
      </c>
    </row>
    <row r="11" spans="1:6" s="114" customFormat="1" outlineLevel="1">
      <c r="A11" s="99">
        <v>5.2</v>
      </c>
      <c r="B11" s="107" t="s">
        <v>370</v>
      </c>
      <c r="C11" s="306"/>
    </row>
    <row r="12" spans="1:6" s="114" customFormat="1">
      <c r="A12" s="99">
        <v>6</v>
      </c>
      <c r="B12" s="299" t="s">
        <v>95</v>
      </c>
      <c r="C12" s="306"/>
    </row>
    <row r="13" spans="1:6" s="114" customFormat="1" ht="13.5" thickBot="1">
      <c r="A13" s="108">
        <v>7</v>
      </c>
      <c r="B13" s="302" t="s">
        <v>315</v>
      </c>
      <c r="C13" s="308">
        <f>SUM(C8:C12)</f>
        <v>748072596.83640778</v>
      </c>
    </row>
    <row r="15" spans="1:6">
      <c r="A15" s="326"/>
      <c r="B15" s="326"/>
    </row>
    <row r="16" spans="1:6">
      <c r="A16" s="326"/>
      <c r="B16" s="326"/>
    </row>
    <row r="17" spans="1:5" ht="15">
      <c r="A17" s="321"/>
      <c r="B17" s="322"/>
      <c r="C17" s="326"/>
      <c r="D17" s="326"/>
      <c r="E17" s="326"/>
    </row>
    <row r="18" spans="1:5" ht="15">
      <c r="A18" s="327"/>
      <c r="B18" s="328"/>
      <c r="C18" s="326"/>
      <c r="D18" s="326"/>
      <c r="E18" s="326"/>
    </row>
    <row r="19" spans="1:5">
      <c r="A19" s="329"/>
      <c r="B19" s="323"/>
      <c r="C19" s="326"/>
      <c r="D19" s="326"/>
      <c r="E19" s="326"/>
    </row>
    <row r="20" spans="1:5">
      <c r="A20" s="330"/>
      <c r="B20" s="324"/>
      <c r="C20" s="326"/>
      <c r="D20" s="326"/>
      <c r="E20" s="326"/>
    </row>
    <row r="21" spans="1:5">
      <c r="A21" s="330"/>
      <c r="B21" s="328"/>
      <c r="C21" s="326"/>
      <c r="D21" s="326"/>
      <c r="E21" s="326"/>
    </row>
    <row r="22" spans="1:5">
      <c r="A22" s="329"/>
      <c r="B22" s="325"/>
      <c r="C22" s="326"/>
      <c r="D22" s="326"/>
      <c r="E22" s="326"/>
    </row>
    <row r="23" spans="1:5">
      <c r="A23" s="330"/>
      <c r="B23" s="324"/>
      <c r="C23" s="326"/>
      <c r="D23" s="326"/>
      <c r="E23" s="326"/>
    </row>
    <row r="24" spans="1:5">
      <c r="A24" s="330"/>
      <c r="B24" s="324"/>
      <c r="C24" s="326"/>
      <c r="D24" s="326"/>
      <c r="E24" s="326"/>
    </row>
    <row r="25" spans="1:5">
      <c r="A25" s="330"/>
      <c r="B25" s="331"/>
      <c r="C25" s="326"/>
      <c r="D25" s="326"/>
      <c r="E25" s="326"/>
    </row>
    <row r="26" spans="1:5">
      <c r="A26" s="330"/>
      <c r="B26" s="328"/>
      <c r="C26" s="326"/>
      <c r="D26" s="326"/>
      <c r="E26" s="326"/>
    </row>
    <row r="27" spans="1:5">
      <c r="A27" s="326"/>
      <c r="B27" s="332"/>
      <c r="C27" s="326"/>
      <c r="D27" s="326"/>
      <c r="E27" s="326"/>
    </row>
    <row r="28" spans="1:5">
      <c r="A28" s="326"/>
      <c r="B28" s="332"/>
      <c r="C28" s="326"/>
      <c r="D28" s="326"/>
      <c r="E28" s="326"/>
    </row>
    <row r="29" spans="1:5">
      <c r="A29" s="326"/>
      <c r="B29" s="332"/>
      <c r="C29" s="326"/>
      <c r="D29" s="326"/>
      <c r="E29" s="326"/>
    </row>
    <row r="30" spans="1:5">
      <c r="A30" s="326"/>
      <c r="B30" s="332"/>
      <c r="C30" s="326"/>
      <c r="D30" s="326"/>
      <c r="E30" s="326"/>
    </row>
    <row r="31" spans="1:5">
      <c r="A31" s="326"/>
      <c r="B31" s="332"/>
      <c r="C31" s="326"/>
      <c r="D31" s="326"/>
      <c r="E31" s="326"/>
    </row>
    <row r="32" spans="1:5">
      <c r="A32" s="326"/>
      <c r="B32" s="332"/>
      <c r="C32" s="326"/>
      <c r="D32" s="326"/>
      <c r="E32" s="326"/>
    </row>
    <row r="33" spans="1:5">
      <c r="A33" s="326"/>
      <c r="B33" s="332"/>
      <c r="C33" s="326"/>
      <c r="D33" s="326"/>
      <c r="E33" s="326"/>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/ps0A+Ia7lisiJbHeAJf5sbpqfDEifObSf3RyYcTuaA=</DigestValue>
    </Reference>
    <Reference Type="http://www.w3.org/2000/09/xmldsig#Object" URI="#idOfficeObject">
      <DigestMethod Algorithm="http://www.w3.org/2001/04/xmlenc#sha256"/>
      <DigestValue>PZc2fAPU29nGBGBIHAZk0EqSddEO8xyPrgKlGyaU6XY=</DigestValue>
    </Reference>
    <Reference Type="http://uri.etsi.org/01903#SignedProperties" URI="#idSignedProperties">
      <Transforms>
        <Transform Algorithm="http://www.w3.org/TR/2001/REC-xml-c14n-20010315"/>
      </Transforms>
      <DigestMethod Algorithm="http://www.w3.org/2001/04/xmlenc#sha256"/>
      <DigestValue>/V+xSrwx6KTdS8cR3mrrZdW674NYLvs9ZSJpBEZuZsU=</DigestValue>
    </Reference>
  </SignedInfo>
  <SignatureValue>ZGD/OC/cM3ZcDNz3/NIi69HlwgtLHZbd25sZxULMoqkKi8+I07a1K//l3zFQ6T6oL5sHLyH4ShPU
jsLwSSHMqby+LmABLl0w5IpMrO9rrNLs+DhEJhhOjiqDc2bOi4nqOo3N+VP8eMGroAp+SoIIQNAW
rXvKSJYyLILLcEtVI8kviK51NeOkdp1xmeH2QRemzlVWE95L+V4vhkiuS/gFVqMyXQ9gptAfLKy+
BeREnYrIWcyadFh13ZnqMH+N5orwYcbYEvsa2KE5mZBJ0HYMeid0Fvp5ADIQogmKFBMNkxALUuBr
+2OjMJqj7ypXzMw/aaEw8KjbW850RAqnrlGrEQ==</SignatureValue>
  <KeyInfo>
    <X509Data>
      <X509Certificate>MIIGRDCCBSygAwIBAgIKJM6XmAACAAAgZTANBgkqhkiG9w0BAQsFADBKMRIwEAYKCZImiZPyLGQBGRYCZ2UxEzARBgoJkiaJk/IsZAEZFgNuYmcxHzAdBgNVBAMTFk5CRyBDbGFzcyAyIElOVCBTdWIgQ0EwHhcNMTcwNDEwMTExNzQxWhcNMTkwNDEwMTExNzQxWjBCMRcwFQYDVQQKEw5KU0MgQ3JlZG8gQmFuazEnMCUGA1UEAxMeQkNEIC0gS29uc3RhbnRpbmUgR2hhbWJhc2hpZHplMIIBIjANBgkqhkiG9w0BAQEFAAOCAQ8AMIIBCgKCAQEA3MD2pLPW/aC7YD4SeksZw0ThEfO5ivBP/AWRLg6s3YAxOoVmTLYh+KZjkZ3gZYpvZFGnVNtu/GrFTjbU36moCLArmZWy/p3yK6mSZFBTL4HWYh4GkI+BEOzAQ1SkTjwdQkZOXkK8HtOptUhLTcxK++rY5ZrwV56He+fmyEe2wvqEVIJJbXOlIEY79drgnFrwbISzR0/p2jBAidvKG9UYJP+yXDqru1uxls8Hm1VwcdazCMRKWoiBFPdDmwHwtTP07QmY6Pg0obxKMMGuNvHWrpnRdHWle+TnSfs3zMvGrap0kL5foNbscyhMK916oKWAon6SSkgoRQruzf1lBBdpPQIDAQABo4IDMjCCAy4wPAYJKwYBBAGCNxUHBC8wLQYlKwYBBAGCNxUI5rJgg431RIaBmQmDuKFKg76EcQSDxJEzhIOIXQIBZAIBHTAdBgNVHSUEFjAUBggrBgEFBQcDAgYIKwYBBQUHAwQwCwYDVR0PBAQDAgeAMCcGCSsGAQQBgjcVCgQaMBgwCgYIKwYBBQUHAwIwCgYIKwYBBQUHAwQwHQYDVR0OBBYEFNpZtXkKIEVVl/AtIrkbEIlw8ZsZ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5bKhkmQx5vD7v9s9lAGlhgz0Igvti2gzGeU/jlBRZ8LZgFfcU8F2vc4b9qxld9UaYliitvv2fRCm6AjR0GI67bs/0QxiHRFcAl5xjh2VTXZKylcEJPhiW3JZTVcNBOAvpH/Ei21fvZ6lqF7dZhMheOacR776SwuCWlxGOwMhMLYCBjkcf5MKA49RsfrbTdInuyLKd80evx4QNFjfuRPHmjuOBYwiuxNVx+dIiMDcyIlbAFiFOBxFJzLZoQlIHjmFb0bOPA93XZ9HrwEx1s3dEYkg9rsOa6giOslw+F6qiiCIVNjwWZdRtj0WuOjGnl9eyjJjehHSSlPB6iZNhy4vd</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YwBMRGGltYwFlWYr5JYjcR1Qf0kg0DhjLC7GNmmXsoM=</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HH02/j1uN3vGvwXSwwCmcuuUHa89SvIHgcB1LNiujKU=</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C389Sv/4PfLYfzhEr/9ooHTdUpFXS0Dm7ChCx5yB4to=</DigestValue>
      </Reference>
      <Reference URI="/xl/styles.xml?ContentType=application/vnd.openxmlformats-officedocument.spreadsheetml.styles+xml">
        <DigestMethod Algorithm="http://www.w3.org/2001/04/xmlenc#sha256"/>
        <DigestValue>cbONtSnMpHqjLDRYmAZH3oYaQ9Zvw94AbEekfpBFnQg=</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VtpeNivxP7k8C0sshTqEn0zuCawYnqMntp8f/vsYp0M=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Zrbu0qSq2wdLUz0RvsEU7+lALfEuvXN7Mxc72wnYp7c=</DigestValue>
      </Reference>
      <Reference URI="/xl/worksheets/sheet10.xml?ContentType=application/vnd.openxmlformats-officedocument.spreadsheetml.worksheet+xml">
        <DigestMethod Algorithm="http://www.w3.org/2001/04/xmlenc#sha256"/>
        <DigestValue>T5eKC8uP/uNgmeq8RjQr25RKdOhI4ql67FZwH+/xhjk=</DigestValue>
      </Reference>
      <Reference URI="/xl/worksheets/sheet11.xml?ContentType=application/vnd.openxmlformats-officedocument.spreadsheetml.worksheet+xml">
        <DigestMethod Algorithm="http://www.w3.org/2001/04/xmlenc#sha256"/>
        <DigestValue>LYPtqpJzaBpka+uYWMF3syQOOMfUSHtbgc7xwEZHXVY=</DigestValue>
      </Reference>
      <Reference URI="/xl/worksheets/sheet12.xml?ContentType=application/vnd.openxmlformats-officedocument.spreadsheetml.worksheet+xml">
        <DigestMethod Algorithm="http://www.w3.org/2001/04/xmlenc#sha256"/>
        <DigestValue>ze+RrdyIffbuBUKQ84pcy/+zjGuAeQAv38UCeWxgiE8=</DigestValue>
      </Reference>
      <Reference URI="/xl/worksheets/sheet13.xml?ContentType=application/vnd.openxmlformats-officedocument.spreadsheetml.worksheet+xml">
        <DigestMethod Algorithm="http://www.w3.org/2001/04/xmlenc#sha256"/>
        <DigestValue>JU19CWJmZkEIStobIicxXz7XyZEQflL6oi72VwWGnwY=</DigestValue>
      </Reference>
      <Reference URI="/xl/worksheets/sheet14.xml?ContentType=application/vnd.openxmlformats-officedocument.spreadsheetml.worksheet+xml">
        <DigestMethod Algorithm="http://www.w3.org/2001/04/xmlenc#sha256"/>
        <DigestValue>an6YHJgSVFj4bxWK9NaUkRBvBq0H/HHL4Um0mVbmLHQ=</DigestValue>
      </Reference>
      <Reference URI="/xl/worksheets/sheet15.xml?ContentType=application/vnd.openxmlformats-officedocument.spreadsheetml.worksheet+xml">
        <DigestMethod Algorithm="http://www.w3.org/2001/04/xmlenc#sha256"/>
        <DigestValue>20zT1oduCRhYdCsTimsxDcLvUVp8L60Pq7Yiric0RQQ=</DigestValue>
      </Reference>
      <Reference URI="/xl/worksheets/sheet16.xml?ContentType=application/vnd.openxmlformats-officedocument.spreadsheetml.worksheet+xml">
        <DigestMethod Algorithm="http://www.w3.org/2001/04/xmlenc#sha256"/>
        <DigestValue>FQxz1ZLtha1LFkEypPjD9WN0Muv5C0HG+pXS2IPpcQE=</DigestValue>
      </Reference>
      <Reference URI="/xl/worksheets/sheet2.xml?ContentType=application/vnd.openxmlformats-officedocument.spreadsheetml.worksheet+xml">
        <DigestMethod Algorithm="http://www.w3.org/2001/04/xmlenc#sha256"/>
        <DigestValue>Bc5yJ6QOLPoEsmnPHKN9rcjF1RE/RNNpr+VvWALfTlY=</DigestValue>
      </Reference>
      <Reference URI="/xl/worksheets/sheet3.xml?ContentType=application/vnd.openxmlformats-officedocument.spreadsheetml.worksheet+xml">
        <DigestMethod Algorithm="http://www.w3.org/2001/04/xmlenc#sha256"/>
        <DigestValue>mBHbbpDTe/gxELrf19t4nMIEpO2K2xIgMPUawklzI7M=</DigestValue>
      </Reference>
      <Reference URI="/xl/worksheets/sheet4.xml?ContentType=application/vnd.openxmlformats-officedocument.spreadsheetml.worksheet+xml">
        <DigestMethod Algorithm="http://www.w3.org/2001/04/xmlenc#sha256"/>
        <DigestValue>Dq93fYjUR3o5pmJzbt+81ghITStoYYeXc6ARmGyXKQ8=</DigestValue>
      </Reference>
      <Reference URI="/xl/worksheets/sheet5.xml?ContentType=application/vnd.openxmlformats-officedocument.spreadsheetml.worksheet+xml">
        <DigestMethod Algorithm="http://www.w3.org/2001/04/xmlenc#sha256"/>
        <DigestValue>pwWA3xw6j/fJ+sxzRYU1T67e92cCegQr/8DGsLdXlPU=</DigestValue>
      </Reference>
      <Reference URI="/xl/worksheets/sheet6.xml?ContentType=application/vnd.openxmlformats-officedocument.spreadsheetml.worksheet+xml">
        <DigestMethod Algorithm="http://www.w3.org/2001/04/xmlenc#sha256"/>
        <DigestValue>2F/Th+H8W7aA+3W30IKPvKUMaTTvk75moukHfjeu6lQ=</DigestValue>
      </Reference>
      <Reference URI="/xl/worksheets/sheet7.xml?ContentType=application/vnd.openxmlformats-officedocument.spreadsheetml.worksheet+xml">
        <DigestMethod Algorithm="http://www.w3.org/2001/04/xmlenc#sha256"/>
        <DigestValue>kW1y3ZD+OBVXa715BbsCUi9H5zKvoq26e5UUcGVWyHs=</DigestValue>
      </Reference>
      <Reference URI="/xl/worksheets/sheet8.xml?ContentType=application/vnd.openxmlformats-officedocument.spreadsheetml.worksheet+xml">
        <DigestMethod Algorithm="http://www.w3.org/2001/04/xmlenc#sha256"/>
        <DigestValue>P3zRsk/or7eBVaFXj2qQ2/kqCUZ4cXEzfxga0o6ENkQ=</DigestValue>
      </Reference>
      <Reference URI="/xl/worksheets/sheet9.xml?ContentType=application/vnd.openxmlformats-officedocument.spreadsheetml.worksheet+xml">
        <DigestMethod Algorithm="http://www.w3.org/2001/04/xmlenc#sha256"/>
        <DigestValue>nERO4HDLqKOWEESBdqxBDZzzPj8A+yWrnNjTCTEEJM4=</DigestValue>
      </Reference>
    </Manifest>
    <SignatureProperties>
      <SignatureProperty Id="idSignatureTime" Target="#idPackageSignature">
        <mdssi:SignatureTime xmlns:mdssi="http://schemas.openxmlformats.org/package/2006/digital-signature">
          <mdssi:Format>YYYY-MM-DDThh:mm:ssTZD</mdssi:Format>
          <mdssi:Value>2017-10-26T08:07:44Z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aaaa</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2017-10-26T08:07:44Z</xd:SigningTime>
          <xd:SigningCertificate>
            <xd:Cert>
              <xd:CertDigest>
                <DigestMethod Algorithm="http://www.w3.org/2001/04/xmlenc#sha256"/>
                <DigestValue>bHS+dxkcutcev0yKFy84F5Lu+9nPJXtzo4YRscVRF4E=</DigestValue>
              </xd:CertDigest>
              <xd:IssuerSerial>
                <X509IssuerName>CN=NBG Class 2 INT Sub CA, DC=nbg, DC=ge</X509IssuerName>
                <X509SerialNumber>173816146143396172406885</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aaaa</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FdhxHvVgeDd/voHZaGcZRLnK9LJkWsc3RAXtFoPp8nQ=</DigestValue>
    </Reference>
    <Reference Type="http://www.w3.org/2000/09/xmldsig#Object" URI="#idOfficeObject">
      <DigestMethod Algorithm="http://www.w3.org/2001/04/xmlenc#sha256"/>
      <DigestValue>b9bopoUqmCerG3UgG0wS5/In5gIVxpqQENkZohAi+nI=</DigestValue>
    </Reference>
    <Reference Type="http://uri.etsi.org/01903#SignedProperties" URI="#idSignedProperties">
      <Transforms>
        <Transform Algorithm="http://www.w3.org/TR/2001/REC-xml-c14n-20010315"/>
      </Transforms>
      <DigestMethod Algorithm="http://www.w3.org/2001/04/xmlenc#sha256"/>
      <DigestValue>3qkpJnIDR97MpUTzEFMwOfGao09FvSr2A12Y2ZvRaMk=</DigestValue>
    </Reference>
  </SignedInfo>
  <SignatureValue>qV1D8iVJ+Qf7NHO8klXRQOhbZnRmMYxXS3iM2V1lmc9pQlITvR3hX5qr1+Roqa5FpJMChPOIbbw7
ty/XUci5oChGAIwYK4YTJQxL0vWI2OxbRys+j3lWRYB6gecW+asYCKyLYp0ufDTby8xFlkucTPsN
r8qjKCw5D89KK8w213meooHpeGZKkSxtt1eQksMP9tIv3xyYOgsl/zIvOM4njChEkme06J5FPgkk
Wl4LTynJfKznZ7Hm+AXh/VsUNGisviwGUdPysEKEPdXj9nEo4PiofX2CE6uST1+b9fF1eq8fiU8M
aosZ5vQgJYgbpJuFXcbITIvvoAbw+JdsV4c8EA==</SignatureValue>
  <KeyInfo>
    <X509Data>
      <X509Certificate>MIIGPjCCBSagAwIBAgIKSlkfjgACAAAg+zANBgkqhkiG9w0BAQsFADBKMRIwEAYKCZImiZPyLGQBGRYCZ2UxEzARBgoJkiaJk/IsZAEZFgNuYmcxHzAdBgNVBAMTFk5CRyBDbGFzcyAyIElOVCBTdWIgQ0EwHhcNMTcwNjA2MTExODI1WhcNMTkwNjA2MTExODI1WjA8MRcwFQYDVQQKEw5KU0MgQ3JlZG8gQmFuazEhMB8GA1UEAxMYQkNEIC0gRXJla2xlIFphdGlhc2h2aWxpMIIBIjANBgkqhkiG9w0BAQEFAAOCAQ8AMIIBCgKCAQEA2NHWT7y/GeGPa7dD4tYNsKsojpMYOE8NZ5Out3bky/4gTh+WpGJ+BEUdtbxbfnzc4swzChJ0OKnDdUWhb4vYl6wzphwpPOBzT9FWArKkiPdJjV5trPy+ZeqzuQ8hg/JqwudTKRdcv4jnROrCaFx5cg2TMFDv0k32IBIbaJxN9Dl9nseyilC4aGwKPd308hgqH2vXCWhs1yDhQmxabw3pXulhSNrJtzXVCfZ8KLDbEF7QNoGDQUxWCVDVNo/KbxcTv9rVNLKT+RN76DqCVYEch5xe+R+6wbgBzmGVAxZKbiqNsc7NkDN7eaR5R3p9dVGk4DeRjas/JinI3h+qmS1ImQIDAQABo4IDMjCCAy4wPAYJKwYBBAGCNxUHBC8wLQYlKwYBBAGCNxUI5rJgg431RIaBmQmDuKFKg76EcQSDxJEzhIOIXQIBZAIBHTAdBgNVHSUEFjAUBggrBgEFBQcDAgYIKwYBBQUHAwQwCwYDVR0PBAQDAgeAMCcGCSsGAQQBgjcVCgQaMBgwCgYIKwYBBQUHAwIwCgYIKwYBBQUHAwQwHQYDVR0OBBYEFMmukUHj0GNGPEQ1poWl0hScXBCF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ZY7ULXDGhS5UljRomMUQNpPUnSXeZkbOpkk+CjJuPmtA5QZ7n1ap6VFdLCDGbHVRYXdkhen8odaa/TuRz2NcpBN19ct+J6Cdpho6qfHgsqpzMbW3aIctUNUtUnn0lVrX2240NyePReep4/zaqRM7JOjm3yaXWkZzt++5QrKKGAU0BZxIug7KX38BxZ52bQ2AU7bFtDM0Ut8d/8CMs8c07m6fnPpa/Lu6faM9tHUTCkqO3R5YuYkqX0gi3+Y7nmUSL0L2YarBd/SXS8YsXaxe6Far0WasQVCD9f+nouZ3cugktgmfjobR8rxjNtjOprrXk+ExeZaPxTbJOoY2f0TUR</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YwBMRGGltYwFlWYr5JYjcR1Qf0kg0DhjLC7GNmmXsoM=</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HH02/j1uN3vGvwXSwwCmcuuUHa89SvIHgcB1LNiujKU=</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C389Sv/4PfLYfzhEr/9ooHTdUpFXS0Dm7ChCx5yB4to=</DigestValue>
      </Reference>
      <Reference URI="/xl/styles.xml?ContentType=application/vnd.openxmlformats-officedocument.spreadsheetml.styles+xml">
        <DigestMethod Algorithm="http://www.w3.org/2001/04/xmlenc#sha256"/>
        <DigestValue>cbONtSnMpHqjLDRYmAZH3oYaQ9Zvw94AbEekfpBFnQg=</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VtpeNivxP7k8C0sshTqEn0zuCawYnqMntp8f/vsYp0M=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Zrbu0qSq2wdLUz0RvsEU7+lALfEuvXN7Mxc72wnYp7c=</DigestValue>
      </Reference>
      <Reference URI="/xl/worksheets/sheet10.xml?ContentType=application/vnd.openxmlformats-officedocument.spreadsheetml.worksheet+xml">
        <DigestMethod Algorithm="http://www.w3.org/2001/04/xmlenc#sha256"/>
        <DigestValue>T5eKC8uP/uNgmeq8RjQr25RKdOhI4ql67FZwH+/xhjk=</DigestValue>
      </Reference>
      <Reference URI="/xl/worksheets/sheet11.xml?ContentType=application/vnd.openxmlformats-officedocument.spreadsheetml.worksheet+xml">
        <DigestMethod Algorithm="http://www.w3.org/2001/04/xmlenc#sha256"/>
        <DigestValue>LYPtqpJzaBpka+uYWMF3syQOOMfUSHtbgc7xwEZHXVY=</DigestValue>
      </Reference>
      <Reference URI="/xl/worksheets/sheet12.xml?ContentType=application/vnd.openxmlformats-officedocument.spreadsheetml.worksheet+xml">
        <DigestMethod Algorithm="http://www.w3.org/2001/04/xmlenc#sha256"/>
        <DigestValue>ze+RrdyIffbuBUKQ84pcy/+zjGuAeQAv38UCeWxgiE8=</DigestValue>
      </Reference>
      <Reference URI="/xl/worksheets/sheet13.xml?ContentType=application/vnd.openxmlformats-officedocument.spreadsheetml.worksheet+xml">
        <DigestMethod Algorithm="http://www.w3.org/2001/04/xmlenc#sha256"/>
        <DigestValue>JU19CWJmZkEIStobIicxXz7XyZEQflL6oi72VwWGnwY=</DigestValue>
      </Reference>
      <Reference URI="/xl/worksheets/sheet14.xml?ContentType=application/vnd.openxmlformats-officedocument.spreadsheetml.worksheet+xml">
        <DigestMethod Algorithm="http://www.w3.org/2001/04/xmlenc#sha256"/>
        <DigestValue>an6YHJgSVFj4bxWK9NaUkRBvBq0H/HHL4Um0mVbmLHQ=</DigestValue>
      </Reference>
      <Reference URI="/xl/worksheets/sheet15.xml?ContentType=application/vnd.openxmlformats-officedocument.spreadsheetml.worksheet+xml">
        <DigestMethod Algorithm="http://www.w3.org/2001/04/xmlenc#sha256"/>
        <DigestValue>20zT1oduCRhYdCsTimsxDcLvUVp8L60Pq7Yiric0RQQ=</DigestValue>
      </Reference>
      <Reference URI="/xl/worksheets/sheet16.xml?ContentType=application/vnd.openxmlformats-officedocument.spreadsheetml.worksheet+xml">
        <DigestMethod Algorithm="http://www.w3.org/2001/04/xmlenc#sha256"/>
        <DigestValue>FQxz1ZLtha1LFkEypPjD9WN0Muv5C0HG+pXS2IPpcQE=</DigestValue>
      </Reference>
      <Reference URI="/xl/worksheets/sheet2.xml?ContentType=application/vnd.openxmlformats-officedocument.spreadsheetml.worksheet+xml">
        <DigestMethod Algorithm="http://www.w3.org/2001/04/xmlenc#sha256"/>
        <DigestValue>Bc5yJ6QOLPoEsmnPHKN9rcjF1RE/RNNpr+VvWALfTlY=</DigestValue>
      </Reference>
      <Reference URI="/xl/worksheets/sheet3.xml?ContentType=application/vnd.openxmlformats-officedocument.spreadsheetml.worksheet+xml">
        <DigestMethod Algorithm="http://www.w3.org/2001/04/xmlenc#sha256"/>
        <DigestValue>mBHbbpDTe/gxELrf19t4nMIEpO2K2xIgMPUawklzI7M=</DigestValue>
      </Reference>
      <Reference URI="/xl/worksheets/sheet4.xml?ContentType=application/vnd.openxmlformats-officedocument.spreadsheetml.worksheet+xml">
        <DigestMethod Algorithm="http://www.w3.org/2001/04/xmlenc#sha256"/>
        <DigestValue>Dq93fYjUR3o5pmJzbt+81ghITStoYYeXc6ARmGyXKQ8=</DigestValue>
      </Reference>
      <Reference URI="/xl/worksheets/sheet5.xml?ContentType=application/vnd.openxmlformats-officedocument.spreadsheetml.worksheet+xml">
        <DigestMethod Algorithm="http://www.w3.org/2001/04/xmlenc#sha256"/>
        <DigestValue>pwWA3xw6j/fJ+sxzRYU1T67e92cCegQr/8DGsLdXlPU=</DigestValue>
      </Reference>
      <Reference URI="/xl/worksheets/sheet6.xml?ContentType=application/vnd.openxmlformats-officedocument.spreadsheetml.worksheet+xml">
        <DigestMethod Algorithm="http://www.w3.org/2001/04/xmlenc#sha256"/>
        <DigestValue>2F/Th+H8W7aA+3W30IKPvKUMaTTvk75moukHfjeu6lQ=</DigestValue>
      </Reference>
      <Reference URI="/xl/worksheets/sheet7.xml?ContentType=application/vnd.openxmlformats-officedocument.spreadsheetml.worksheet+xml">
        <DigestMethod Algorithm="http://www.w3.org/2001/04/xmlenc#sha256"/>
        <DigestValue>kW1y3ZD+OBVXa715BbsCUi9H5zKvoq26e5UUcGVWyHs=</DigestValue>
      </Reference>
      <Reference URI="/xl/worksheets/sheet8.xml?ContentType=application/vnd.openxmlformats-officedocument.spreadsheetml.worksheet+xml">
        <DigestMethod Algorithm="http://www.w3.org/2001/04/xmlenc#sha256"/>
        <DigestValue>P3zRsk/or7eBVaFXj2qQ2/kqCUZ4cXEzfxga0o6ENkQ=</DigestValue>
      </Reference>
      <Reference URI="/xl/worksheets/sheet9.xml?ContentType=application/vnd.openxmlformats-officedocument.spreadsheetml.worksheet+xml">
        <DigestMethod Algorithm="http://www.w3.org/2001/04/xmlenc#sha256"/>
        <DigestValue>nERO4HDLqKOWEESBdqxBDZzzPj8A+yWrnNjTCTEEJM4=</DigestValue>
      </Reference>
    </Manifest>
    <SignatureProperties>
      <SignatureProperty Id="idSignatureTime" Target="#idPackageSignature">
        <mdssi:SignatureTime xmlns:mdssi="http://schemas.openxmlformats.org/package/2006/digital-signature">
          <mdssi:Format>YYYY-MM-DDThh:mm:ssTZD</mdssi:Format>
          <mdssi:Value>2017-10-26T08:32:20Z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SignatureComments>
          <WindowsVersion>6.1</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2017-10-26T08:32:20Z</xd:SigningTime>
          <xd:SigningCertificate>
            <xd:Cert>
              <xd:CertDigest>
                <DigestMethod Algorithm="http://www.w3.org/2001/04/xmlenc#sha256"/>
                <DigestValue>a3+rmecBE94VZNjLAPx/mk4G2GkFMzFCThVIF71rv7g=</DigestValue>
              </xd:CertDigest>
              <xd:IssuerSerial>
                <X509IssuerName>CN=NBG Class 2 INT Sub CA, DC=nbg, DC=ge</X509IssuerName>
                <X509SerialNumber>351099153709784354529531</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nbg</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Info </vt:lpstr>
      <vt:lpstr>1. key ratios </vt:lpstr>
      <vt:lpstr>2.RC</vt:lpstr>
      <vt:lpstr>3.PL</vt:lpstr>
      <vt:lpstr>4. Off-Balance</vt:lpstr>
      <vt:lpstr>5. RWA </vt:lpstr>
      <vt:lpstr>6. Administrators-sharehold</vt:lpstr>
      <vt:lpstr>7. LI1  </vt:lpstr>
      <vt:lpstr>8. LI2</vt:lpstr>
      <vt:lpstr>9.Capital</vt:lpstr>
      <vt:lpstr>10. CC2</vt:lpstr>
      <vt:lpstr>11. CRWA </vt:lpstr>
      <vt:lpstr>12. CRM</vt:lpstr>
      <vt:lpstr>13. CRME </vt:lpstr>
      <vt:lpstr>14. CICR</vt:lpstr>
      <vt:lpstr>15. CCR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2017-10-26T08:07:35Z</dcterms:modified>
</cp:coreProperties>
</file>