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995" windowWidth="20730" windowHeight="6930" tabRatio="919" firstSheet="2" activeTab="2"/>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10. CC2" sheetId="69" r:id="rId11"/>
    <sheet name="11. CRWA " sheetId="90" r:id="rId12"/>
    <sheet name="12. CRM" sheetId="64" r:id="rId13"/>
    <sheet name="13. CRME " sheetId="91" r:id="rId14"/>
    <sheet name="14. LCR" sheetId="93" r:id="rId15"/>
    <sheet name="15. CCR " sheetId="92"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#REF!</definedName>
    <definedName name="ACC_BALACC" localSheetId="11">#REF!</definedName>
    <definedName name="ACC_BALACC" localSheetId="13">#REF!</definedName>
    <definedName name="ACC_BALACC" localSheetId="14">#REF!</definedName>
    <definedName name="ACC_BALACC" localSheetId="15">#REF!</definedName>
    <definedName name="ACC_BALACC" localSheetId="2">#REF!</definedName>
    <definedName name="ACC_BALACC" localSheetId="3">#REF!</definedName>
    <definedName name="ACC_BALACC" localSheetId="5">#REF!</definedName>
    <definedName name="ACC_BALACC" localSheetId="7">#REF!</definedName>
    <definedName name="ACC_BALACC" localSheetId="9">#REF!</definedName>
    <definedName name="ACC_BALACC" localSheetId="0">#REF!</definedName>
    <definedName name="ACC_BALACC">#REF!</definedName>
    <definedName name="ACC_CRS" localSheetId="1">#REF!</definedName>
    <definedName name="ACC_CRS" localSheetId="11">#REF!</definedName>
    <definedName name="ACC_CRS" localSheetId="13">#REF!</definedName>
    <definedName name="ACC_CRS" localSheetId="14">#REF!</definedName>
    <definedName name="ACC_CRS" localSheetId="15">#REF!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0">#REF!</definedName>
    <definedName name="ACC_CRS">#REF!</definedName>
    <definedName name="ACC_DBS" localSheetId="1">#REF!</definedName>
    <definedName name="ACC_DBS" localSheetId="11">#REF!</definedName>
    <definedName name="ACC_DBS" localSheetId="13">#REF!</definedName>
    <definedName name="ACC_DBS" localSheetId="14">#REF!</definedName>
    <definedName name="ACC_DBS" localSheetId="15">#REF!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0">#REF!</definedName>
    <definedName name="ACC_DBS">#REF!</definedName>
    <definedName name="ACC_ISO" localSheetId="1">#REF!</definedName>
    <definedName name="ACC_ISO" localSheetId="11">#REF!</definedName>
    <definedName name="ACC_ISO" localSheetId="13">#REF!</definedName>
    <definedName name="ACC_ISO" localSheetId="14">#REF!</definedName>
    <definedName name="ACC_ISO" localSheetId="15">#REF!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0">#REF!</definedName>
    <definedName name="ACC_ISO">#REF!</definedName>
    <definedName name="ACC_SALDO" localSheetId="1">#REF!</definedName>
    <definedName name="ACC_SALDO" localSheetId="11">#REF!</definedName>
    <definedName name="ACC_SALDO" localSheetId="13">#REF!</definedName>
    <definedName name="ACC_SALDO" localSheetId="14">#REF!</definedName>
    <definedName name="ACC_SALDO" localSheetId="15">#REF!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0">#REF!</definedName>
    <definedName name="ACC_SALDO">#REF!</definedName>
    <definedName name="BS_BALACC" localSheetId="1">#REF!</definedName>
    <definedName name="BS_BALACC" localSheetId="11">#REF!</definedName>
    <definedName name="BS_BALACC" localSheetId="13">#REF!</definedName>
    <definedName name="BS_BALACC" localSheetId="14">#REF!</definedName>
    <definedName name="BS_BALACC" localSheetId="15">#REF!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0">#REF!</definedName>
    <definedName name="BS_BALACC">#REF!</definedName>
    <definedName name="BS_BALANCE" localSheetId="1">#REF!</definedName>
    <definedName name="BS_BALANCE" localSheetId="11">#REF!</definedName>
    <definedName name="BS_BALANCE" localSheetId="13">#REF!</definedName>
    <definedName name="BS_BALANCE" localSheetId="14">#REF!</definedName>
    <definedName name="BS_BALANCE" localSheetId="15">#REF!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0">#REF!</definedName>
    <definedName name="BS_BALANCE">#REF!</definedName>
    <definedName name="BS_CR" localSheetId="1">#REF!</definedName>
    <definedName name="BS_CR" localSheetId="11">#REF!</definedName>
    <definedName name="BS_CR" localSheetId="13">#REF!</definedName>
    <definedName name="BS_CR" localSheetId="14">#REF!</definedName>
    <definedName name="BS_CR" localSheetId="15">#REF!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0">#REF!</definedName>
    <definedName name="BS_CR">#REF!</definedName>
    <definedName name="BS_CR_EQU" localSheetId="1">#REF!</definedName>
    <definedName name="BS_CR_EQU" localSheetId="11">#REF!</definedName>
    <definedName name="BS_CR_EQU" localSheetId="13">#REF!</definedName>
    <definedName name="BS_CR_EQU" localSheetId="14">#REF!</definedName>
    <definedName name="BS_CR_EQU" localSheetId="15">#REF!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0">#REF!</definedName>
    <definedName name="BS_CR_EQU">#REF!</definedName>
    <definedName name="BS_DB" localSheetId="1">#REF!</definedName>
    <definedName name="BS_DB" localSheetId="11">#REF!</definedName>
    <definedName name="BS_DB" localSheetId="13">#REF!</definedName>
    <definedName name="BS_DB" localSheetId="14">#REF!</definedName>
    <definedName name="BS_DB" localSheetId="15">#REF!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0">#REF!</definedName>
    <definedName name="BS_DB">#REF!</definedName>
    <definedName name="BS_DB_EQU" localSheetId="1">#REF!</definedName>
    <definedName name="BS_DB_EQU" localSheetId="11">#REF!</definedName>
    <definedName name="BS_DB_EQU" localSheetId="13">#REF!</definedName>
    <definedName name="BS_DB_EQU" localSheetId="14">#REF!</definedName>
    <definedName name="BS_DB_EQU" localSheetId="15">#REF!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0">#REF!</definedName>
    <definedName name="BS_DB_EQU">#REF!</definedName>
    <definedName name="BS_DT" localSheetId="1">#REF!</definedName>
    <definedName name="BS_DT" localSheetId="11">#REF!</definedName>
    <definedName name="BS_DT" localSheetId="13">#REF!</definedName>
    <definedName name="BS_DT" localSheetId="14">#REF!</definedName>
    <definedName name="BS_DT" localSheetId="15">#REF!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0">#REF!</definedName>
    <definedName name="BS_DT">#REF!</definedName>
    <definedName name="BS_ISO" localSheetId="1">#REF!</definedName>
    <definedName name="BS_ISO" localSheetId="11">#REF!</definedName>
    <definedName name="BS_ISO" localSheetId="13">#REF!</definedName>
    <definedName name="BS_ISO" localSheetId="14">#REF!</definedName>
    <definedName name="BS_ISO" localSheetId="15">#REF!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0">#REF!</definedName>
    <definedName name="BS_ISO">#REF!</definedName>
    <definedName name="CurrentDate" localSheetId="1">#REF!</definedName>
    <definedName name="CurrentDate" localSheetId="11">#REF!</definedName>
    <definedName name="CurrentDate" localSheetId="13">#REF!</definedName>
    <definedName name="CurrentDate" localSheetId="14">#REF!</definedName>
    <definedName name="CurrentDate" localSheetId="15">#REF!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J24" i="93" l="1"/>
  <c r="J25" i="93" s="1"/>
  <c r="K23" i="93"/>
  <c r="H23" i="93"/>
  <c r="J21" i="93"/>
  <c r="I21" i="93"/>
  <c r="K21" i="93" s="1"/>
  <c r="K19" i="93"/>
  <c r="J16" i="93"/>
  <c r="I16" i="93"/>
  <c r="I24" i="93" s="1"/>
  <c r="I25" i="93" s="1"/>
  <c r="K15" i="93"/>
  <c r="K14" i="93"/>
  <c r="K11" i="93"/>
  <c r="K8" i="93"/>
  <c r="H21" i="93"/>
  <c r="G21" i="93"/>
  <c r="F21" i="93"/>
  <c r="F24" i="93" s="1"/>
  <c r="F25" i="93" s="1"/>
  <c r="H19" i="93"/>
  <c r="H15" i="93"/>
  <c r="H14" i="93"/>
  <c r="H11" i="93"/>
  <c r="G16" i="93"/>
  <c r="G24" i="93" s="1"/>
  <c r="G25" i="93" s="1"/>
  <c r="F16" i="93"/>
  <c r="H8" i="93"/>
  <c r="E19" i="93"/>
  <c r="E21" i="93"/>
  <c r="D21" i="93"/>
  <c r="C21" i="93"/>
  <c r="E14" i="93"/>
  <c r="E15" i="93"/>
  <c r="D16" i="93"/>
  <c r="E16" i="93" s="1"/>
  <c r="C16" i="93"/>
  <c r="E11" i="93"/>
  <c r="C43" i="69"/>
  <c r="C35" i="69"/>
  <c r="C24" i="69"/>
  <c r="C14" i="69"/>
  <c r="H16" i="93" l="1"/>
  <c r="H24" i="93" s="1"/>
  <c r="H25" i="93"/>
  <c r="K16" i="93"/>
  <c r="K24" i="93" s="1"/>
  <c r="K25" i="93"/>
  <c r="E20" i="88"/>
  <c r="E19" i="88"/>
  <c r="E18" i="88"/>
  <c r="E17" i="88"/>
  <c r="E16" i="88"/>
  <c r="E14" i="88"/>
  <c r="E13" i="88"/>
  <c r="E15" i="88" s="1"/>
  <c r="E12" i="88"/>
  <c r="E11" i="88"/>
  <c r="E10" i="88"/>
  <c r="E9" i="88"/>
  <c r="E8" i="88"/>
  <c r="C15" i="88"/>
  <c r="C22" i="75"/>
  <c r="C19" i="75" s="1"/>
  <c r="D34" i="85"/>
  <c r="C34" i="85"/>
  <c r="D14" i="83"/>
  <c r="C14" i="83"/>
  <c r="N20" i="92" l="1"/>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E7" i="92" s="1"/>
  <c r="M7" i="92"/>
  <c r="L7" i="92"/>
  <c r="L21" i="92" s="1"/>
  <c r="K7" i="92"/>
  <c r="K21" i="92" s="1"/>
  <c r="J7" i="92"/>
  <c r="J21" i="92" s="1"/>
  <c r="I7" i="92"/>
  <c r="H7" i="92"/>
  <c r="H21" i="92" s="1"/>
  <c r="G7" i="92"/>
  <c r="G21" i="92" s="1"/>
  <c r="F7" i="92"/>
  <c r="F21" i="92" s="1"/>
  <c r="C7" i="92"/>
  <c r="N14" i="92" l="1"/>
  <c r="I21" i="92"/>
  <c r="M21" i="92"/>
  <c r="N7" i="92"/>
  <c r="N21" i="92" s="1"/>
  <c r="C21" i="92"/>
  <c r="E21" i="92"/>
  <c r="D6" i="86"/>
  <c r="C6" i="86"/>
  <c r="S21" i="90" l="1"/>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5" i="91"/>
  <c r="H13" i="91"/>
  <c r="H8" i="91"/>
  <c r="H22" i="91" l="1"/>
  <c r="K22" i="90"/>
  <c r="L22" i="90"/>
  <c r="M22" i="90"/>
  <c r="N22" i="90"/>
  <c r="O22" i="90"/>
  <c r="P22" i="90"/>
  <c r="Q22" i="90"/>
  <c r="R22" i="90"/>
  <c r="S22" i="90"/>
  <c r="D21" i="88" l="1"/>
  <c r="E21" i="88"/>
  <c r="C5" i="73" s="1"/>
  <c r="C22" i="90" l="1"/>
  <c r="C12" i="89"/>
  <c r="C6" i="89"/>
  <c r="C14" i="86" l="1"/>
  <c r="D20" i="83" l="1"/>
  <c r="D22" i="90" l="1"/>
  <c r="E22" i="90"/>
  <c r="F22" i="90"/>
  <c r="G22" i="90"/>
  <c r="H22" i="90"/>
  <c r="I22" i="90"/>
  <c r="J22" i="90"/>
  <c r="C28" i="89"/>
  <c r="C31" i="89"/>
  <c r="C30" i="89" s="1"/>
  <c r="C35" i="89"/>
  <c r="C41" i="89" s="1"/>
  <c r="C43" i="89"/>
  <c r="C47" i="89"/>
  <c r="D14" i="86"/>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C30" i="85"/>
  <c r="D30" i="85"/>
  <c r="F30" i="85"/>
  <c r="G30" i="85"/>
  <c r="E34" i="85"/>
  <c r="D45" i="85"/>
  <c r="F34" i="85"/>
  <c r="G34" i="85"/>
  <c r="G45" i="85" s="1"/>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H34" i="85"/>
  <c r="H9" i="85"/>
  <c r="F31" i="85"/>
  <c r="G54" i="85"/>
  <c r="E61" i="85"/>
  <c r="H53" i="85"/>
  <c r="F45" i="85"/>
  <c r="H45" i="85" s="1"/>
  <c r="H61" i="85"/>
  <c r="G31" i="85"/>
  <c r="C8" i="73"/>
  <c r="C13" i="73" s="1"/>
  <c r="E22" i="85"/>
  <c r="C31" i="85"/>
  <c r="F54"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C20" i="83"/>
  <c r="E20" i="83" s="1"/>
  <c r="H13" i="83"/>
  <c r="E13" i="83"/>
  <c r="H12" i="83"/>
  <c r="E12" i="83"/>
  <c r="H11" i="83"/>
  <c r="E11" i="83"/>
  <c r="H10" i="83"/>
  <c r="E10" i="83"/>
  <c r="H9" i="83"/>
  <c r="E9" i="83"/>
  <c r="H8" i="83"/>
  <c r="E8" i="83"/>
  <c r="H7" i="83"/>
  <c r="E7" i="83"/>
  <c r="H54" i="85" l="1"/>
  <c r="H31" i="85"/>
  <c r="D56" i="85"/>
  <c r="D63" i="85" s="1"/>
  <c r="D65" i="85" s="1"/>
  <c r="D67" i="85" s="1"/>
  <c r="G56" i="85"/>
  <c r="G63" i="85" s="1"/>
  <c r="G65" i="85" s="1"/>
  <c r="G67" i="85" s="1"/>
  <c r="H14" i="83"/>
  <c r="H31" i="83"/>
  <c r="H20" i="83"/>
  <c r="G41" i="83"/>
  <c r="H41" i="83" s="1"/>
  <c r="E45" i="85"/>
  <c r="C54" i="85"/>
  <c r="E14" i="83"/>
  <c r="F56" i="85"/>
  <c r="H56" i="85" s="1"/>
  <c r="E31" i="85"/>
  <c r="E41" i="83"/>
  <c r="E31" i="83"/>
  <c r="F63" i="85" l="1"/>
  <c r="H63" i="85" s="1"/>
  <c r="E54" i="85"/>
  <c r="C56" i="85"/>
  <c r="F65" i="85" l="1"/>
  <c r="H65" i="85" s="1"/>
  <c r="E56" i="85"/>
  <c r="C63" i="85"/>
  <c r="F67" i="85"/>
  <c r="H67" i="85" s="1"/>
  <c r="C65" i="85" l="1"/>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<sst xmlns="http://schemas.openxmlformats.org/spreadsheetml/2006/main" count="690" uniqueCount="461">
  <si>
    <t>a</t>
  </si>
  <si>
    <t>b</t>
  </si>
  <si>
    <t>c</t>
  </si>
  <si>
    <t>d</t>
  </si>
  <si>
    <t>e</t>
  </si>
  <si>
    <t>T</t>
  </si>
  <si>
    <t>T-1</t>
  </si>
  <si>
    <t>T-2</t>
  </si>
  <si>
    <t>T-3</t>
  </si>
  <si>
    <t>T-4</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</si>
  <si>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</si>
  <si>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</si>
  <si>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</si>
  <si>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</si>
  <si>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</si>
  <si>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</si>
  <si>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</si>
  <si>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</si>
  <si>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</si>
  <si>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</si>
  <si>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</si>
  <si>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</si>
  <si>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</si>
  <si>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</si>
  <si>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</si>
  <si>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</si>
  <si>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</si>
  <si>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</si>
  <si>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</si>
  <si>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</si>
  <si>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</si>
  <si>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</si>
  <si>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</si>
  <si>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</si>
  <si>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</si>
  <si>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</si>
  <si>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</si>
  <si>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</si>
  <si>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</si>
  <si>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</si>
  <si>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</si>
  <si>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</si>
  <si>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</si>
  <si>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</si>
  <si>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</si>
  <si>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</si>
  <si>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</si>
  <si>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</si>
  <si>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</si>
  <si>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</si>
  <si>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</si>
  <si>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</si>
  <si>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</si>
  <si>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</si>
  <si>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</si>
  <si>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</si>
  <si>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</si>
  <si>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</si>
  <si>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</si>
  <si>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</si>
  <si>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</si>
  <si>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</si>
  <si>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</si>
  <si>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</si>
  <si>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</si>
  <si>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</si>
  <si>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</si>
  <si>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</si>
  <si>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</si>
  <si>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</si>
  <si>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</si>
  <si>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</si>
  <si>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</si>
  <si>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</si>
  <si>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</si>
  <si>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</si>
  <si>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</si>
  <si>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</si>
  <si>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</si>
  <si>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</si>
  <si>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</si>
  <si>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</si>
  <si>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</si>
  <si>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</si>
  <si>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</si>
  <si>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</si>
  <si>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</si>
  <si>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</si>
  <si>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</si>
  <si>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</si>
  <si>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</si>
  <si>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</si>
  <si>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other adjustments</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</si>
  <si>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</si>
  <si>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</si>
  <si>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</si>
  <si>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</si>
  <si>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</si>
  <si>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</si>
  <si>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</si>
  <si>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</si>
  <si>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</si>
  <si>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</si>
  <si>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</si>
  <si>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</si>
  <si>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</si>
  <si>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</si>
  <si>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</si>
  <si>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</si>
  <si>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</si>
  <si>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</si>
  <si>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</si>
  <si>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</si>
  <si>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</si>
  <si>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</si>
  <si>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</si>
  <si>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</si>
  <si>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</si>
  <si>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</si>
  <si>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</si>
  <si>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</si>
  <si>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</si>
  <si>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</si>
  <si>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</si>
  <si>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</si>
  <si>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</si>
  <si>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</si>
  <si>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</si>
  <si>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</si>
  <si>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</si>
  <si>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</si>
  <si>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</si>
  <si>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</si>
  <si>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</si>
  <si>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</si>
  <si>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</si>
  <si>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</si>
  <si>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</si>
  <si>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</si>
  <si>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</si>
  <si>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</si>
  <si>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9.6 %)</t>
  </si>
  <si>
    <t>Common equity Tier 1 ratio ( ≥ 6.4 %)</t>
  </si>
  <si>
    <t>Total regulatory capital ratio ( ≥ 10.5 %)</t>
  </si>
  <si>
    <t xml:space="preserve">Tier 1 ratio ( ≥ 8.5 %)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</si>
  <si>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</si>
  <si>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</si>
  <si>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</si>
  <si>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</si>
  <si>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</si>
  <si>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</si>
  <si>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</si>
  <si>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</si>
  <si>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</si>
  <si>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</si>
  <si>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</si>
  <si>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</si>
  <si>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</si>
  <si>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</si>
  <si>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</si>
  <si>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</si>
  <si>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</si>
  <si>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</si>
  <si>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</si>
  <si>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</si>
  <si>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</si>
  <si>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</si>
  <si>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</si>
  <si>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</si>
  <si>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</si>
  <si>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</si>
  <si>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</si>
  <si>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</si>
  <si>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</si>
  <si>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</si>
  <si>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</si>
  <si>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</si>
  <si>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</si>
  <si>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</si>
  <si>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</si>
  <si>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</si>
  <si>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</si>
  <si>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</si>
  <si>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</si>
  <si>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</si>
  <si>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</si>
  <si>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</si>
  <si>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</si>
  <si>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</si>
  <si>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</si>
  <si>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</si>
  <si>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</si>
  <si>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</si>
  <si>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</si>
  <si>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</si>
  <si>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</si>
  <si>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</si>
  <si>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</si>
  <si>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</si>
  <si>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</si>
  <si>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</si>
  <si>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</si>
  <si>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</si>
  <si>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</si>
  <si>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</si>
  <si>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</si>
  <si>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</si>
  <si>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</si>
  <si>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</si>
  <si>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</si>
  <si>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</si>
  <si>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</si>
  <si>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</si>
  <si>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</si>
  <si>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</si>
  <si>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</si>
  <si>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</si>
  <si>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</si>
  <si>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</si>
  <si>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</si>
  <si>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</si>
  <si>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</si>
  <si>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</si>
  <si>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</si>
  <si>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</si>
  <si>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</si>
  <si>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</si>
  <si>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</si>
  <si>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</si>
  <si>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</si>
  <si>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</si>
  <si>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</si>
  <si>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</si>
  <si>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</si>
  <si>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</si>
  <si>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</si>
  <si>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</si>
  <si>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</si>
  <si>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</si>
  <si>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</si>
  <si>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</si>
  <si>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</si>
  <si>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</si>
  <si>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</si>
  <si>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</si>
  <si>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</si>
  <si>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</si>
  <si>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</si>
  <si>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</si>
  <si>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</si>
  <si>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</si>
  <si>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</si>
  <si>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</si>
  <si>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</si>
  <si>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</si>
  <si>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</si>
  <si>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</si>
  <si>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</si>
  <si>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</si>
  <si>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</si>
  <si>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</si>
  <si>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</si>
  <si>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</si>
  <si>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</si>
  <si>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</si>
  <si>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</si>
  <si>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</si>
  <si>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</si>
  <si>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</si>
  <si>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</si>
  <si>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</si>
  <si>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</si>
  <si>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</si>
  <si>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</si>
  <si>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</si>
  <si>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</si>
  <si>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</si>
  <si>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</si>
  <si>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</si>
  <si>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</si>
  <si>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</si>
  <si>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Risk-weighted assets (RWA) (Based on Basel I frameworks)</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</si>
  <si>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</si>
  <si>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</si>
  <si>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</si>
  <si>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</si>
  <si>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</si>
  <si>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Common equity Tier 1 ratio ( ≥ 7.0 %)</t>
  </si>
  <si>
    <t>Based on Basel I framework</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</si>
  <si>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</si>
  <si>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</si>
  <si>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</si>
  <si>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</si>
  <si>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</si>
  <si>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</si>
  <si>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</si>
  <si>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</si>
  <si>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</si>
  <si>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</si>
  <si>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</si>
  <si>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</si>
  <si>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</si>
  <si>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</si>
  <si>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</si>
  <si>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</si>
  <si>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</si>
  <si>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</si>
  <si>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</si>
  <si>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</si>
  <si>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</si>
  <si>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</si>
  <si>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</si>
  <si>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</si>
  <si>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</si>
  <si>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</si>
  <si>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</si>
  <si>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</si>
  <si>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</si>
  <si>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</si>
  <si>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</si>
  <si>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</si>
  <si>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</si>
  <si>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</si>
  <si>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</si>
  <si>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</si>
  <si>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</si>
  <si>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</si>
  <si>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</si>
  <si>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</si>
  <si>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</si>
  <si>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</si>
  <si>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</si>
  <si>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</si>
  <si>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</si>
  <si>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</si>
  <si>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</si>
  <si>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</si>
  <si>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</si>
  <si>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</si>
  <si>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</si>
  <si>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</si>
  <si>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</si>
  <si>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</si>
  <si>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</si>
  <si>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</si>
  <si>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</si>
  <si>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</si>
  <si>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</si>
  <si>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</si>
  <si>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</si>
  <si>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</si>
  <si>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</si>
  <si>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</si>
  <si>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</si>
  <si>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</si>
  <si>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</si>
  <si>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</si>
  <si>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</si>
  <si>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</si>
  <si>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</si>
  <si>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</si>
  <si>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</si>
  <si>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</si>
  <si>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</si>
  <si>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</si>
  <si>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</si>
  <si>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</si>
  <si>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</si>
  <si>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</si>
  <si>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</si>
  <si>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</si>
  <si>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</si>
  <si>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</si>
  <si>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</si>
  <si>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</si>
  <si>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</si>
  <si>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</si>
  <si>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</si>
  <si>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</si>
  <si>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</si>
  <si>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</si>
  <si>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</si>
  <si>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</si>
  <si>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</si>
  <si>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</si>
  <si>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</si>
  <si>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</si>
  <si>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</si>
  <si>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</si>
  <si>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</si>
  <si>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</si>
  <si>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</si>
  <si>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</si>
  <si>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</si>
  <si>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</si>
  <si>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President of the National Bank of Georgia on “Disclosure requirements for commercial banks within Pillar 3” and other relevant decrees and regulations of NBG. </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</si>
  <si>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</si>
  <si>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</si>
  <si>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</si>
  <si>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</si>
  <si>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</si>
  <si>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</si>
  <si>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</si>
  <si>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</si>
  <si>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</si>
  <si>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</si>
  <si>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</si>
  <si>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Other inflows from counterparties</t>
  </si>
  <si>
    <t>Secured lending (eg reverse repos)</t>
  </si>
  <si>
    <t>Other funding obligations</t>
  </si>
  <si>
    <t>Retail deposits</t>
  </si>
  <si>
    <t>Net cash outflow</t>
  </si>
  <si>
    <t>Liquidity coverage ratio (%)</t>
  </si>
  <si>
    <t>Total unweighted value (daily average)</t>
  </si>
  <si>
    <t>Total weighted values according to NBG's methodology (daily average)</t>
  </si>
  <si>
    <t>Total weighted values according to Basel methodology (daily average)</t>
  </si>
  <si>
    <t>Outflows related to off-balance sheet obligations and net short position of derivative exposures</t>
  </si>
  <si>
    <t>Total value according to NBG's methodology (with limits)</t>
  </si>
  <si>
    <t>Total value according to Basel methodology (with limits)</t>
  </si>
  <si>
    <t>Other contractual funding obligations, related to drawdown of undrawn credit facilities within 30 days and not included in abovementioned categories</t>
  </si>
  <si>
    <t>* Significant changes between these two reporting periods is due to changes in NBG's methodology of calculating Risk Weighted Risk Exposures, in particular excluding Currency induced credit risk (CICR) from RWRA, which will be reflected in Pillar 2 capital buffer requirements. For the further details see the link of NBG's official press-release: 
https://www.nbg.gov.ge/index.php?m=340&amp;newsid=3248&amp;lng=eng</t>
  </si>
  <si>
    <t>Liquidity Coverage Ratio**</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</si>
  <si>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</si>
  <si>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31/12/2017</t>
  </si>
  <si>
    <t>"Credo"</t>
  </si>
  <si>
    <t>Dan Balke (Germany)</t>
  </si>
  <si>
    <t>Thomas Engelhardt (Germany)</t>
  </si>
  <si>
    <t>Franciscus Bernardus Martinus Streppel (Netherlands)</t>
  </si>
  <si>
    <t>Paul-Catalin Panciu (Romania)</t>
  </si>
  <si>
    <t>Johannes Mainhardt (Germany)</t>
  </si>
  <si>
    <t>Zaal Pirtskhelava</t>
  </si>
  <si>
    <t>Erekle Zatiashvili</t>
  </si>
  <si>
    <t>Zaza Tkheshelashvili</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</si>
  <si>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</si>
  <si>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</si>
  <si>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</si>
  <si>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</si>
  <si>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</si>
  <si>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</si>
  <si>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</si>
  <si>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</si>
  <si>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</si>
  <si>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</si>
  <si>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</si>
  <si>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Omidyar Tufts Microfinance Fund (USA) </t>
  </si>
  <si>
    <t>6.2.1</t>
  </si>
  <si>
    <t>Table 9 (Capital), C46</t>
  </si>
  <si>
    <t>Table 9 (Capital), C15</t>
  </si>
  <si>
    <t>Table 9 (Capital), C7</t>
  </si>
  <si>
    <t>Table 9 (Capital), C11</t>
  </si>
  <si>
    <t>Table 9 (Capital), C13</t>
  </si>
  <si>
    <t>Of which general Reserves</t>
  </si>
  <si>
    <t>JSC "CREDO BANK"</t>
  </si>
  <si>
    <t>Dan Balke</t>
  </si>
  <si>
    <t>www.credo.ge</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</si>
  <si>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</si>
  <si>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 xml:space="preserve">* CICR is excluded from RWA due to changes in NBG's methodology of calculating Risk Weighted Risk Exposures, in particular excluding Currency induced credit risk (CICR) from RWRA, which will be reflected in Pillar 2 capital buffer requirements. For the further details see the link of NBG's official press-release: </t>
  </si>
  <si>
    <t>https://www.nbg.gov.ge/index.php?m=340&amp;newsid=3248&amp;lng=eng</t>
  </si>
  <si>
    <t>Currency induced credit risk*</t>
  </si>
  <si>
    <t>* Commercial banks are required to comply with the limits by coefficients calculated according to NBG's methodology. The numbers calculated within Basel framework are given for illustratory purposes.</t>
  </si>
  <si>
    <t>** Instead of daily average, values are given for the last day of reporting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</si>
</sst>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b/>
      <sz val="10"/>
      <name val="Sylfaen"/>
      <family val="1"/>
    </font>
    <font>
      <sz val="10"/>
      <color theme="1"/>
      <name val="Sylfaen"/>
      <family val="1"/>
    </font>
    <font>
      <b/>
      <sz val="10"/>
      <color theme="1"/>
      <name val="Sylfaen"/>
      <family val="1"/>
    </font>
    <font>
      <i/>
      <sz val="10"/>
      <name val="Sylfae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lightGray">
        <fgColor indexed="22"/>
        <bgColor theme="1" tint="0.499984740745262"/>
      </patternFill>
    </fill>
  </fills>
  <borders count="10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top style="thin">
        <color auto="1"/>
      </top>
      <bottom/>
      <diagonal/>
    </border>
  </borders>
  <cellStyleXfs count="2096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9"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6"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4" fillId="65" borderId="43" applyNumberFormat="0" applyAlignment="0" applyProtection="0"/>
    <xf numFmtId="0" fontId="25" fillId="10" borderId="39"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0" fontId="25" fillId="10" borderId="39"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5" applyNumberFormat="0" applyFill="0" applyAlignment="0" applyProtection="0"/>
    <xf numFmtId="169" fontId="38" fillId="0" borderId="45" applyNumberFormat="0" applyFill="0" applyAlignment="0" applyProtection="0"/>
    <xf numFmtId="0"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0" fontId="38" fillId="0" borderId="45" applyNumberFormat="0" applyFill="0" applyAlignment="0" applyProtection="0"/>
    <xf numFmtId="0" fontId="39" fillId="0" borderId="46" applyNumberFormat="0" applyFill="0" applyAlignment="0" applyProtection="0"/>
    <xf numFmtId="169" fontId="39" fillId="0" borderId="46" applyNumberFormat="0" applyFill="0" applyAlignment="0" applyProtection="0"/>
    <xf numFmtId="0"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0" fontId="39" fillId="0" borderId="46" applyNumberFormat="0" applyFill="0" applyAlignment="0" applyProtection="0"/>
    <xf numFmtId="0" fontId="40" fillId="0" borderId="47" applyNumberFormat="0" applyFill="0" applyAlignment="0" applyProtection="0"/>
    <xf numFmtId="169"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9"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6"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0" fontId="49" fillId="43" borderId="42"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8" applyNumberFormat="0" applyFill="0" applyAlignment="0" applyProtection="0"/>
    <xf numFmtId="0" fontId="53" fillId="0" borderId="3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0" fontId="52" fillId="0" borderId="4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0" fontId="5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9"/>
    <xf numFmtId="169" fontId="9" fillId="0" borderId="49"/>
    <xf numFmtId="168" fontId="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9"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4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9"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7"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9"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1"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8" fillId="0" borderId="53"/>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50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7" xfId="0" applyFont="1" applyFill="1" applyBorder="1" applyAlignment="1">
      <alignment horizontal="left" vertical="center" wrapText="1" indent="1"/>
    </xf>
    <xf numFmtId="0" fontId="84" fillId="0" borderId="70" xfId="0" applyFont="1" applyFill="1" applyBorder="1" applyAlignment="1">
      <alignment horizontal="center" vertical="center" wrapText="1"/>
    </xf>
    <xf numFmtId="193" fontId="84" fillId="0" borderId="22" xfId="0" applyNumberFormat="1" applyFont="1" applyFill="1" applyBorder="1" applyAlignment="1" applyProtection="1">
      <alignment horizontal="center" vertical="center" wrapText="1"/>
      <protection locked="0"/>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2" fillId="0" borderId="21" xfId="0" applyFont="1" applyFill="1" applyBorder="1" applyAlignment="1">
      <alignment horizontal="right" vertical="center" wrapText="1"/>
    </xf>
    <xf numFmtId="193" fontId="45" fillId="0" borderId="3" xfId="0" applyNumberFormat="1" applyFont="1" applyFill="1" applyBorder="1" applyAlignment="1" applyProtection="1">
      <alignment vertical="center" wrapText="1"/>
      <protection locked="0"/>
    </xf>
    <xf numFmtId="0" fontId="85" fillId="0" borderId="0" xfId="0" applyFont="1" applyFill="1"/>
    <xf numFmtId="193" fontId="84" fillId="0" borderId="22" xfId="0" applyNumberFormat="1" applyFont="1" applyBorder="1" applyAlignment="1" applyProtection="1">
      <alignment vertical="center" wrapText="1"/>
      <protection locked="0"/>
    </xf>
    <xf numFmtId="0" fontId="2" fillId="2" borderId="21" xfId="0" applyFont="1" applyFill="1" applyBorder="1" applyAlignment="1">
      <alignment horizontal="right" vertical="center"/>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2" borderId="24" xfId="0" applyFont="1" applyFill="1" applyBorder="1" applyAlignment="1">
      <alignment horizontal="right" vertical="center"/>
    </xf>
    <xf numFmtId="193" fontId="87" fillId="2" borderId="25" xfId="0" applyNumberFormat="1" applyFont="1" applyFill="1" applyBorder="1" applyAlignment="1" applyProtection="1">
      <alignment vertical="center"/>
      <protection locked="0"/>
    </xf>
    <xf numFmtId="193" fontId="87" fillId="2" borderId="26"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3" fontId="84" fillId="36" borderId="3" xfId="0" applyNumberFormat="1" applyFont="1" applyFill="1" applyBorder="1" applyAlignment="1">
      <alignment vertical="center" wrapText="1"/>
    </xf>
    <xf numFmtId="3" fontId="84" fillId="36" borderId="22" xfId="0" applyNumberFormat="1" applyFont="1" applyFill="1" applyBorder="1" applyAlignment="1">
      <alignment vertical="center" wrapText="1"/>
    </xf>
    <xf numFmtId="3" fontId="84" fillId="0" borderId="3" xfId="0" applyNumberFormat="1" applyFont="1" applyBorder="1" applyAlignment="1">
      <alignment vertical="center" wrapText="1"/>
    </xf>
    <xf numFmtId="3" fontId="84" fillId="0" borderId="22" xfId="0" applyNumberFormat="1" applyFont="1" applyBorder="1" applyAlignment="1">
      <alignment vertical="center" wrapText="1"/>
    </xf>
    <xf numFmtId="3" fontId="84" fillId="0" borderId="3" xfId="0" applyNumberFormat="1" applyFont="1" applyFill="1" applyBorder="1" applyAlignment="1">
      <alignment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3" fontId="84" fillId="36" borderId="25" xfId="0" applyNumberFormat="1" applyFont="1" applyFill="1" applyBorder="1" applyAlignment="1">
      <alignment vertical="center" wrapText="1"/>
    </xf>
    <xf numFmtId="3" fontId="84" fillId="36" borderId="26" xfId="0" applyNumberFormat="1" applyFont="1" applyFill="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7" xfId="0" applyFont="1" applyFill="1" applyBorder="1" applyAlignment="1">
      <alignment horizontal="center" vertical="center" wrapText="1"/>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5"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6"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4" xfId="0" applyNumberFormat="1" applyFont="1" applyBorder="1" applyAlignment="1">
      <alignment horizontal="center"/>
    </xf>
    <xf numFmtId="193" fontId="88" fillId="0" borderId="13" xfId="0" applyNumberFormat="1" applyFont="1" applyBorder="1" applyAlignment="1">
      <alignment vertical="center"/>
    </xf>
    <xf numFmtId="167" fontId="88" fillId="0" borderId="64" xfId="0" applyNumberFormat="1" applyFont="1" applyBorder="1" applyAlignment="1">
      <alignment horizontal="center"/>
    </xf>
    <xf numFmtId="167" fontId="92" fillId="0" borderId="0" xfId="0" applyNumberFormat="1" applyFont="1" applyBorder="1" applyAlignment="1">
      <alignment horizontal="center"/>
    </xf>
    <xf numFmtId="0" fontId="88"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67" fontId="86" fillId="36" borderId="59"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3"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8" xfId="0" applyNumberFormat="1" applyFont="1" applyBorder="1" applyAlignment="1">
      <alignment horizontal="center"/>
    </xf>
    <xf numFmtId="0" fontId="84" fillId="0" borderId="24" xfId="0" applyFont="1" applyBorder="1" applyAlignment="1">
      <alignment horizontal="center"/>
    </xf>
    <xf numFmtId="0" fontId="86" fillId="36" borderId="60" xfId="0" applyFont="1" applyFill="1" applyBorder="1" applyAlignment="1">
      <alignment wrapText="1"/>
    </xf>
    <xf numFmtId="193" fontId="86" fillId="36" borderId="61" xfId="0" applyNumberFormat="1" applyFont="1" applyFill="1" applyBorder="1" applyAlignment="1">
      <alignment vertical="center"/>
    </xf>
    <xf numFmtId="167" fontId="86" fillId="36" borderId="62"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5"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6"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7" xfId="0" applyFont="1" applyBorder="1" applyAlignment="1">
      <alignment horizontal="center"/>
    </xf>
    <xf numFmtId="0" fontId="84" fillId="0" borderId="58"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3" xfId="20960" applyFont="1" applyFill="1" applyBorder="1" applyAlignment="1" applyProtection="1">
      <alignment horizontal="left" wrapText="1" indent="1"/>
    </xf>
    <xf numFmtId="0" fontId="84" fillId="0" borderId="3" xfId="20960" applyFont="1" applyFill="1" applyBorder="1" applyAlignment="1" applyProtection="1">
      <alignment horizontal="left" wrapText="1" indent="1"/>
    </xf>
    <xf numFmtId="0" fontId="2" fillId="0" borderId="3" xfId="20960" applyFont="1" applyFill="1" applyBorder="1" applyAlignment="1" applyProtection="1">
      <alignment horizontal="left" wrapText="1" indent="1"/>
    </xf>
    <xf numFmtId="0" fontId="2" fillId="3" borderId="2" xfId="20960" applyFont="1" applyFill="1" applyBorder="1" applyAlignment="1" applyProtection="1">
      <alignment horizontal="right" indent="1"/>
    </xf>
    <xf numFmtId="0" fontId="2" fillId="0" borderId="2" xfId="20960" applyFont="1" applyFill="1" applyBorder="1" applyAlignment="1" applyProtection="1">
      <alignment horizontal="left" wrapText="1" indent="1"/>
    </xf>
    <xf numFmtId="0" fontId="94" fillId="0" borderId="0" xfId="0" applyFont="1" applyBorder="1" applyAlignment="1">
      <alignment wrapText="1"/>
    </xf>
    <xf numFmtId="0" fontId="2" fillId="3" borderId="3" xfId="20960" applyFont="1" applyFill="1" applyBorder="1" applyAlignment="1" applyProtection="1"/>
    <xf numFmtId="0" fontId="84"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14" fontId="2" fillId="3" borderId="7" xfId="8" quotePrefix="1" applyNumberFormat="1" applyFont="1" applyFill="1" applyBorder="1" applyAlignment="1" applyProtection="1">
      <alignment horizontal="left"/>
      <protection locked="0"/>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84" fillId="0" borderId="19" xfId="0" applyFont="1" applyBorder="1" applyAlignment="1">
      <alignment horizontal="center" vertical="center" wrapText="1"/>
    </xf>
    <xf numFmtId="0" fontId="84" fillId="0" borderId="20" xfId="0" applyFont="1" applyBorder="1" applyAlignment="1">
      <alignment horizontal="center" vertical="center" wrapText="1"/>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7" xfId="0" applyFont="1" applyBorder="1"/>
    <xf numFmtId="0" fontId="3" fillId="0" borderId="58"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2" fillId="2" borderId="3" xfId="0" applyFont="1" applyFill="1" applyBorder="1" applyAlignment="1">
      <alignment horizontal="right" vertical="center"/>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2"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3" fillId="0" borderId="93" xfId="0" applyFont="1" applyFill="1" applyBorder="1" applyAlignment="1">
      <alignment vertical="center"/>
    </xf>
    <xf numFmtId="0" fontId="3" fillId="0" borderId="88"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7" xfId="0" applyFont="1" applyFill="1" applyBorder="1" applyAlignment="1">
      <alignment horizontal="center" vertical="center"/>
    </xf>
    <xf numFmtId="0" fontId="3" fillId="0" borderId="98"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0" fontId="84" fillId="0" borderId="87" xfId="0" applyFont="1" applyFill="1" applyBorder="1" applyAlignment="1">
      <alignment horizontal="left" indent="1"/>
    </xf>
    <xf numFmtId="193"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169" fontId="9" fillId="37" borderId="100" xfId="20" applyBorder="1"/>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2" fillId="0" borderId="3"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93" fontId="95" fillId="0" borderId="87" xfId="0" applyNumberFormat="1" applyFont="1" applyFill="1" applyBorder="1" applyAlignment="1" applyProtection="1">
      <alignment horizontal="right"/>
    </xf>
    <xf numFmtId="193" fontId="101" fillId="0" borderId="87" xfId="0" applyNumberFormat="1" applyFont="1" applyFill="1" applyBorder="1" applyAlignment="1" applyProtection="1">
      <alignment horizontal="right"/>
    </xf>
    <xf numFmtId="193" fontId="95" fillId="0" borderId="25" xfId="0" applyNumberFormat="1" applyFont="1" applyFill="1" applyBorder="1" applyAlignment="1" applyProtection="1">
      <alignment horizontal="right"/>
    </xf>
    <xf numFmtId="10" fontId="84" fillId="0" borderId="23" xfId="20962" applyNumberFormat="1" applyFont="1" applyBorder="1" applyAlignment="1"/>
    <xf numFmtId="10" fontId="2" fillId="0" borderId="23" xfId="20962" applyNumberFormat="1" applyFont="1" applyBorder="1" applyAlignment="1"/>
    <xf numFmtId="10" fontId="2" fillId="0" borderId="23" xfId="20962" applyNumberFormat="1" applyFont="1" applyBorder="1" applyAlignment="1">
      <alignment wrapText="1"/>
    </xf>
    <xf numFmtId="0" fontId="2" fillId="0" borderId="93" xfId="0" applyFont="1" applyBorder="1" applyAlignment="1">
      <alignment wrapText="1"/>
    </xf>
    <xf numFmtId="0" fontId="84" fillId="0" borderId="91" xfId="0" applyFont="1" applyBorder="1" applyAlignment="1"/>
    <xf numFmtId="0" fontId="45" fillId="0" borderId="93" xfId="0" applyFont="1" applyBorder="1" applyAlignment="1">
      <alignment vertical="center" wrapText="1"/>
    </xf>
    <xf numFmtId="0" fontId="45" fillId="0" borderId="91" xfId="0" applyFont="1" applyBorder="1" applyAlignment="1">
      <alignment vertical="center" wrapText="1"/>
    </xf>
    <xf numFmtId="167" fontId="3" fillId="0" borderId="87" xfId="0" applyNumberFormat="1" applyFont="1" applyBorder="1" applyAlignment="1">
      <alignment horizontal="center" vertical="center"/>
    </xf>
    <xf numFmtId="193" fontId="100" fillId="0" borderId="87" xfId="0" applyNumberFormat="1" applyFont="1" applyBorder="1" applyAlignment="1">
      <alignment horizontal="center" vertical="center"/>
    </xf>
    <xf numFmtId="193" fontId="102" fillId="36" borderId="13" xfId="0" applyNumberFormat="1" applyFont="1" applyFill="1" applyBorder="1" applyAlignment="1">
      <alignment vertical="center"/>
    </xf>
    <xf numFmtId="193" fontId="102" fillId="0" borderId="13" xfId="0" applyNumberFormat="1" applyFont="1" applyFill="1" applyBorder="1" applyAlignment="1">
      <alignment vertical="center"/>
    </xf>
    <xf numFmtId="193" fontId="103" fillId="36" borderId="16" xfId="0" applyNumberFormat="1" applyFont="1" applyFill="1" applyBorder="1" applyAlignment="1">
      <alignment vertical="center"/>
    </xf>
    <xf numFmtId="167" fontId="104" fillId="76" borderId="64" xfId="0" applyNumberFormat="1" applyFont="1" applyFill="1" applyBorder="1" applyAlignment="1">
      <alignment horizontal="center"/>
    </xf>
    <xf numFmtId="9" fontId="3" fillId="36" borderId="88" xfId="20962" applyFont="1" applyFill="1" applyBorder="1"/>
    <xf numFmtId="164" fontId="3" fillId="0" borderId="93"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3" fillId="0" borderId="92" xfId="0" applyNumberFormat="1" applyFont="1" applyFill="1" applyBorder="1" applyAlignment="1">
      <alignment vertical="center"/>
    </xf>
    <xf numFmtId="164" fontId="4" fillId="0" borderId="93" xfId="7" applyNumberFormat="1" applyFont="1" applyFill="1" applyBorder="1" applyAlignment="1">
      <alignment vertical="center"/>
    </xf>
    <xf numFmtId="164" fontId="4" fillId="0" borderId="92" xfId="0"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01" xfId="7" applyNumberFormat="1" applyFont="1" applyFill="1" applyBorder="1" applyAlignment="1">
      <alignment vertical="center"/>
    </xf>
    <xf numFmtId="10" fontId="3" fillId="0" borderId="99" xfId="20962" applyNumberFormat="1" applyFont="1" applyFill="1" applyBorder="1" applyAlignment="1">
      <alignment vertical="center"/>
    </xf>
    <xf numFmtId="0" fontId="6" fillId="0" borderId="87" xfId="17" applyBorder="1" applyAlignment="1" applyProtection="1"/>
    <xf numFmtId="3" fontId="84" fillId="0" borderId="88" xfId="0" applyNumberFormat="1" applyFont="1" applyBorder="1" applyAlignment="1">
      <alignment vertical="center" wrapText="1"/>
    </xf>
    <xf numFmtId="0" fontId="84" fillId="0" borderId="87" xfId="0" applyFont="1" applyFill="1" applyBorder="1" applyAlignment="1">
      <alignment vertical="center" wrapText="1"/>
    </xf>
    <xf numFmtId="169" fontId="9" fillId="77" borderId="0" xfId="20" applyFill="1" applyBorder="1"/>
    <xf numFmtId="164" fontId="2" fillId="36" borderId="3" xfId="7" applyNumberFormat="1" applyFont="1" applyFill="1" applyBorder="1" applyAlignment="1" applyProtection="1">
      <alignment horizontal="right"/>
    </xf>
    <xf numFmtId="164" fontId="2" fillId="3" borderId="3"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7" xfId="0" applyFont="1" applyFill="1" applyBorder="1" applyAlignment="1">
      <alignment horizontal="left" vertical="center"/>
    </xf>
    <xf numFmtId="0" fontId="100" fillId="0" borderId="58"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5" xfId="0" applyFont="1" applyFill="1" applyBorder="1" applyAlignment="1">
      <alignment horizontal="center" vertical="center" wrapText="1"/>
    </xf>
  </cellXfs>
  <cellStyles count="20963">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workbookViewId="0">
      <selection activeCell="C7" sqref="C7"/>
    </sheetView>
  </sheetViews>
  <sheetFormatPr defaultColWidth="9.140625" defaultRowHeight="14.25"/>
  <cols>
    <col min="1" max="1" width="10.28515625" style="4" customWidth="1"/>
    <col min="2" max="2" width="134.7109375" style="5" bestFit="1" customWidth="1"/>
    <col min="3" max="3" width="39.42578125" style="5" customWidth="1"/>
    <col min="4" max="6" width="9.140625" style="5"/>
    <col min="7" max="7" width="25" style="5" customWidth="1"/>
    <col min="8" max="16384" width="9.140625" style="5"/>
  </cols>
  <sheetData>
    <row r="1" spans="1:3" ht="15">
      <c r="A1" s="220"/>
      <c r="B1" s="268" t="s">
        <v>362</v>
      </c>
      <c r="C1" s="220"/>
    </row>
    <row r="2" spans="1:3">
      <c r="A2" s="269">
        <v>1</v>
      </c>
      <c r="B2" s="270" t="s">
        <v>363</v>
      </c>
      <c r="C2" s="128" t="s">
        <v>452</v>
      </c>
    </row>
    <row r="3" spans="1:3">
      <c r="A3" s="269">
        <v>2</v>
      </c>
      <c r="B3" s="271" t="s">
        <v>359</v>
      </c>
      <c r="C3" s="128" t="s">
        <v>453</v>
      </c>
    </row>
    <row r="4" spans="1:3">
      <c r="A4" s="269">
        <v>3</v>
      </c>
      <c r="B4" s="272" t="s">
        <v>364</v>
      </c>
      <c r="C4" s="128" t="s">
        <v>430</v>
      </c>
    </row>
    <row r="5" spans="1:3">
      <c r="A5" s="273">
        <v>4</v>
      </c>
      <c r="B5" s="274" t="s">
        <v>360</v>
      </c>
      <c r="C5" s="445" t="s">
        <v>454</v>
      </c>
    </row>
    <row r="6" spans="1:3" s="275" customFormat="1" ht="45.75" customHeight="1">
      <c r="A6" s="452" t="s">
        <v>395</v>
      </c>
      <c r="B6" s="453"/>
      <c r="C6" s="453"/>
    </row>
    <row r="7" spans="1:3" ht="15">
      <c r="A7" s="276" t="s">
        <v>34</v>
      </c>
      <c r="B7" s="268" t="s">
        <v>361</v>
      </c>
    </row>
    <row r="8" spans="1:3">
      <c r="A8" s="220">
        <v>1</v>
      </c>
      <c r="B8" s="326" t="s">
        <v>25</v>
      </c>
    </row>
    <row r="9" spans="1:3">
      <c r="A9" s="220">
        <v>2</v>
      </c>
      <c r="B9" s="327" t="s">
        <v>26</v>
      </c>
    </row>
    <row r="10" spans="1:3">
      <c r="A10" s="220">
        <v>3</v>
      </c>
      <c r="B10" s="327" t="s">
        <v>27</v>
      </c>
    </row>
    <row r="11" spans="1:3">
      <c r="A11" s="220">
        <v>4</v>
      </c>
      <c r="B11" s="327" t="s">
        <v>28</v>
      </c>
      <c r="C11" s="134"/>
    </row>
    <row r="12" spans="1:3">
      <c r="A12" s="220">
        <v>5</v>
      </c>
      <c r="B12" s="327" t="s">
        <v>29</v>
      </c>
    </row>
    <row r="13" spans="1:3">
      <c r="A13" s="220">
        <v>6</v>
      </c>
      <c r="B13" s="328" t="s">
        <v>371</v>
      </c>
    </row>
    <row r="14" spans="1:3">
      <c r="A14" s="220">
        <v>7</v>
      </c>
      <c r="B14" s="327" t="s">
        <v>365</v>
      </c>
    </row>
    <row r="15" spans="1:3">
      <c r="A15" s="220">
        <v>8</v>
      </c>
      <c r="B15" s="327" t="s">
        <v>366</v>
      </c>
    </row>
    <row r="16" spans="1:3">
      <c r="A16" s="220">
        <v>9</v>
      </c>
      <c r="B16" s="327" t="s">
        <v>30</v>
      </c>
    </row>
    <row r="17" spans="1:2">
      <c r="A17" s="220">
        <v>10</v>
      </c>
      <c r="B17" s="327" t="s">
        <v>31</v>
      </c>
    </row>
    <row r="18" spans="1:2">
      <c r="A18" s="220">
        <v>11</v>
      </c>
      <c r="B18" s="328" t="s">
        <v>367</v>
      </c>
    </row>
    <row r="19" spans="1:2">
      <c r="A19" s="220">
        <v>12</v>
      </c>
      <c r="B19" s="328" t="s">
        <v>32</v>
      </c>
    </row>
    <row r="20" spans="1:2">
      <c r="A20" s="220">
        <v>13</v>
      </c>
      <c r="B20" s="329" t="s">
        <v>368</v>
      </c>
    </row>
    <row r="21" spans="1:2">
      <c r="A21" s="220">
        <v>14</v>
      </c>
      <c r="B21" s="326" t="s">
        <v>396</v>
      </c>
    </row>
    <row r="22" spans="1:2">
      <c r="A22" s="277">
        <v>15</v>
      </c>
      <c r="B22" s="328" t="s">
        <v>33</v>
      </c>
    </row>
    <row r="23" spans="1:2">
      <c r="A23" s="137"/>
      <c r="B23" s="23"/>
    </row>
    <row r="24" spans="1:2">
      <c r="A24" s="137"/>
      <c r="B24" s="23"/>
    </row>
    <row r="25" spans="1:2">
      <c r="A25" s="137"/>
      <c r="B25" s="23"/>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7" location="'10. CC2'!A1" display="Reconciliation of regulatory capital to balance sheet "/>
    <hyperlink ref="B18" location="'11. CRWA '!A1" display="Credit risk weighted risk exposures"/>
    <hyperlink ref="B19" location="'12. CRM'!A1" display="Credit risk mitigation"/>
    <hyperlink ref="B20" location="'13. CRME '!A1" display="Standardized approach: Credit risk, effect of credit risk mitigation"/>
    <hyperlink ref="B22" location="'15. CCR '!A1" display="Counterparty credit risk"/>
    <hyperlink ref="B21" location="'14. LCR'!A1" display="Liquidity Coverage Ratio"/>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1" activePane="bottomRight" state="frozen"/>
      <selection activeCell="B9" sqref="B9"/>
      <selection pane="topRight" activeCell="B9" sqref="B9"/>
      <selection pane="bottomLeft" activeCell="B9" sqref="B9"/>
      <selection pane="bottomRight" activeCell="C46" sqref="C46"/>
    </sheetView>
  </sheetViews>
  <sheetFormatPr defaultColWidth="9.140625" defaultRowHeight="12.75"/>
  <cols>
    <col min="1" max="1" width="9.5703125" style="137" bestFit="1" customWidth="1"/>
    <col min="2" max="2" width="132.42578125" style="4" customWidth="1"/>
    <col min="3" max="3" width="18.42578125" style="4" customWidth="1"/>
    <col min="4" max="16384" width="9.140625" style="4"/>
  </cols>
  <sheetData>
    <row r="1" spans="1:3">
      <c r="A1" s="2" t="s">
        <v>35</v>
      </c>
      <c r="B1" s="4" t="s">
        <v>424</v>
      </c>
    </row>
    <row r="2" spans="1:3" s="123" customFormat="1" ht="15.75" customHeight="1">
      <c r="A2" s="123" t="s">
        <v>36</v>
      </c>
      <c r="B2" s="4" t="s">
        <v>423</v>
      </c>
    </row>
    <row r="3" spans="1:3" s="123" customFormat="1" ht="15.75" customHeight="1"/>
    <row r="4" spans="1:3" ht="13.5" thickBot="1">
      <c r="A4" s="137" t="s">
        <v>260</v>
      </c>
      <c r="B4" s="201" t="s">
        <v>259</v>
      </c>
    </row>
    <row r="5" spans="1:3">
      <c r="A5" s="138" t="s">
        <v>11</v>
      </c>
      <c r="B5" s="139"/>
      <c r="C5" s="140" t="s">
        <v>78</v>
      </c>
    </row>
    <row r="6" spans="1:3">
      <c r="A6" s="141">
        <v>1</v>
      </c>
      <c r="B6" s="142" t="s">
        <v>258</v>
      </c>
      <c r="C6" s="143">
        <f>SUM(C7:C11)</f>
        <v>116146599.55999991</v>
      </c>
    </row>
    <row r="7" spans="1:3">
      <c r="A7" s="141">
        <v>2</v>
      </c>
      <c r="B7" s="144" t="s">
        <v>257</v>
      </c>
      <c r="C7" s="145">
        <v>4400000</v>
      </c>
    </row>
    <row r="8" spans="1:3">
      <c r="A8" s="141">
        <v>3</v>
      </c>
      <c r="B8" s="146" t="s">
        <v>256</v>
      </c>
      <c r="C8" s="145"/>
    </row>
    <row r="9" spans="1:3">
      <c r="A9" s="141">
        <v>4</v>
      </c>
      <c r="B9" s="146" t="s">
        <v>255</v>
      </c>
      <c r="C9" s="145">
        <v>396459</v>
      </c>
    </row>
    <row r="10" spans="1:3">
      <c r="A10" s="141">
        <v>5</v>
      </c>
      <c r="B10" s="146" t="s">
        <v>254</v>
      </c>
      <c r="C10" s="145"/>
    </row>
    <row r="11" spans="1:3">
      <c r="A11" s="141">
        <v>6</v>
      </c>
      <c r="B11" s="147" t="s">
        <v>253</v>
      </c>
      <c r="C11" s="145">
        <v>111350140.55999991</v>
      </c>
    </row>
    <row r="12" spans="1:3" s="110" customFormat="1">
      <c r="A12" s="141">
        <v>7</v>
      </c>
      <c r="B12" s="142" t="s">
        <v>252</v>
      </c>
      <c r="C12" s="148">
        <f>SUM(C13:C27)</f>
        <v>4137469</v>
      </c>
    </row>
    <row r="13" spans="1:3" s="110" customFormat="1">
      <c r="A13" s="141">
        <v>8</v>
      </c>
      <c r="B13" s="149" t="s">
        <v>251</v>
      </c>
      <c r="C13" s="150">
        <v>396459</v>
      </c>
    </row>
    <row r="14" spans="1:3" s="110" customFormat="1" ht="25.5">
      <c r="A14" s="141">
        <v>9</v>
      </c>
      <c r="B14" s="151" t="s">
        <v>250</v>
      </c>
      <c r="C14" s="150"/>
    </row>
    <row r="15" spans="1:3" s="110" customFormat="1">
      <c r="A15" s="141">
        <v>10</v>
      </c>
      <c r="B15" s="152" t="s">
        <v>249</v>
      </c>
      <c r="C15" s="150">
        <v>3741010</v>
      </c>
    </row>
    <row r="16" spans="1:3" s="110" customFormat="1">
      <c r="A16" s="141">
        <v>11</v>
      </c>
      <c r="B16" s="153" t="s">
        <v>248</v>
      </c>
      <c r="C16" s="150"/>
    </row>
    <row r="17" spans="1:3" s="110" customFormat="1">
      <c r="A17" s="141">
        <v>12</v>
      </c>
      <c r="B17" s="152" t="s">
        <v>247</v>
      </c>
      <c r="C17" s="150"/>
    </row>
    <row r="18" spans="1:3" s="110" customFormat="1">
      <c r="A18" s="141">
        <v>13</v>
      </c>
      <c r="B18" s="152" t="s">
        <v>246</v>
      </c>
      <c r="C18" s="150"/>
    </row>
    <row r="19" spans="1:3" s="110" customFormat="1">
      <c r="A19" s="141">
        <v>14</v>
      </c>
      <c r="B19" s="152" t="s">
        <v>245</v>
      </c>
      <c r="C19" s="150"/>
    </row>
    <row r="20" spans="1:3" s="110" customFormat="1">
      <c r="A20" s="141">
        <v>15</v>
      </c>
      <c r="B20" s="152" t="s">
        <v>244</v>
      </c>
      <c r="C20" s="150"/>
    </row>
    <row r="21" spans="1:3" s="110" customFormat="1" ht="25.5">
      <c r="A21" s="141">
        <v>16</v>
      </c>
      <c r="B21" s="151" t="s">
        <v>243</v>
      </c>
      <c r="C21" s="150"/>
    </row>
    <row r="22" spans="1:3" s="110" customFormat="1">
      <c r="A22" s="141">
        <v>17</v>
      </c>
      <c r="B22" s="154" t="s">
        <v>242</v>
      </c>
      <c r="C22" s="150"/>
    </row>
    <row r="23" spans="1:3" s="110" customFormat="1">
      <c r="A23" s="141">
        <v>18</v>
      </c>
      <c r="B23" s="151" t="s">
        <v>241</v>
      </c>
      <c r="C23" s="150"/>
    </row>
    <row r="24" spans="1:3" s="110" customFormat="1" ht="25.5">
      <c r="A24" s="141">
        <v>19</v>
      </c>
      <c r="B24" s="151" t="s">
        <v>218</v>
      </c>
      <c r="C24" s="150"/>
    </row>
    <row r="25" spans="1:3" s="110" customFormat="1">
      <c r="A25" s="141">
        <v>20</v>
      </c>
      <c r="B25" s="155" t="s">
        <v>240</v>
      </c>
      <c r="C25" s="150"/>
    </row>
    <row r="26" spans="1:3" s="110" customFormat="1">
      <c r="A26" s="141">
        <v>21</v>
      </c>
      <c r="B26" s="155" t="s">
        <v>239</v>
      </c>
      <c r="C26" s="150"/>
    </row>
    <row r="27" spans="1:3" s="110" customFormat="1">
      <c r="A27" s="141">
        <v>22</v>
      </c>
      <c r="B27" s="155" t="s">
        <v>238</v>
      </c>
      <c r="C27" s="150"/>
    </row>
    <row r="28" spans="1:3" s="110" customFormat="1">
      <c r="A28" s="141">
        <v>23</v>
      </c>
      <c r="B28" s="156" t="s">
        <v>237</v>
      </c>
      <c r="C28" s="148">
        <f>C6-C12</f>
        <v>112009130.55999991</v>
      </c>
    </row>
    <row r="29" spans="1:3" s="110" customFormat="1">
      <c r="A29" s="157"/>
      <c r="B29" s="158"/>
      <c r="C29" s="150"/>
    </row>
    <row r="30" spans="1:3" s="110" customFormat="1">
      <c r="A30" s="157">
        <v>24</v>
      </c>
      <c r="B30" s="156" t="s">
        <v>236</v>
      </c>
      <c r="C30" s="148">
        <f>C31+C34</f>
        <v>0</v>
      </c>
    </row>
    <row r="31" spans="1:3" s="110" customFormat="1">
      <c r="A31" s="157">
        <v>25</v>
      </c>
      <c r="B31" s="146" t="s">
        <v>235</v>
      </c>
      <c r="C31" s="159">
        <f>C32+C33</f>
        <v>0</v>
      </c>
    </row>
    <row r="32" spans="1:3" s="110" customFormat="1">
      <c r="A32" s="157">
        <v>26</v>
      </c>
      <c r="B32" s="160" t="s">
        <v>320</v>
      </c>
      <c r="C32" s="150"/>
    </row>
    <row r="33" spans="1:3" s="110" customFormat="1">
      <c r="A33" s="157">
        <v>27</v>
      </c>
      <c r="B33" s="160" t="s">
        <v>234</v>
      </c>
      <c r="C33" s="150"/>
    </row>
    <row r="34" spans="1:3" s="110" customFormat="1">
      <c r="A34" s="157">
        <v>28</v>
      </c>
      <c r="B34" s="146" t="s">
        <v>233</v>
      </c>
      <c r="C34" s="150"/>
    </row>
    <row r="35" spans="1:3" s="110" customFormat="1">
      <c r="A35" s="157">
        <v>29</v>
      </c>
      <c r="B35" s="156" t="s">
        <v>232</v>
      </c>
      <c r="C35" s="148">
        <f>SUM(C36:C40)</f>
        <v>0</v>
      </c>
    </row>
    <row r="36" spans="1:3" s="110" customFormat="1">
      <c r="A36" s="157">
        <v>30</v>
      </c>
      <c r="B36" s="151" t="s">
        <v>231</v>
      </c>
      <c r="C36" s="150"/>
    </row>
    <row r="37" spans="1:3" s="110" customFormat="1">
      <c r="A37" s="157">
        <v>31</v>
      </c>
      <c r="B37" s="152" t="s">
        <v>230</v>
      </c>
      <c r="C37" s="150"/>
    </row>
    <row r="38" spans="1:3" s="110" customFormat="1" ht="25.5">
      <c r="A38" s="157">
        <v>32</v>
      </c>
      <c r="B38" s="151" t="s">
        <v>229</v>
      </c>
      <c r="C38" s="150"/>
    </row>
    <row r="39" spans="1:3" s="110" customFormat="1" ht="25.5">
      <c r="A39" s="157">
        <v>33</v>
      </c>
      <c r="B39" s="151" t="s">
        <v>218</v>
      </c>
      <c r="C39" s="150"/>
    </row>
    <row r="40" spans="1:3" s="110" customFormat="1">
      <c r="A40" s="157">
        <v>34</v>
      </c>
      <c r="B40" s="155" t="s">
        <v>228</v>
      </c>
      <c r="C40" s="150"/>
    </row>
    <row r="41" spans="1:3" s="110" customFormat="1">
      <c r="A41" s="157">
        <v>35</v>
      </c>
      <c r="B41" s="156" t="s">
        <v>227</v>
      </c>
      <c r="C41" s="148">
        <f>C30-C35</f>
        <v>0</v>
      </c>
    </row>
    <row r="42" spans="1:3" s="110" customFormat="1">
      <c r="A42" s="157"/>
      <c r="B42" s="158"/>
      <c r="C42" s="150"/>
    </row>
    <row r="43" spans="1:3" s="110" customFormat="1">
      <c r="A43" s="157">
        <v>36</v>
      </c>
      <c r="B43" s="161" t="s">
        <v>226</v>
      </c>
      <c r="C43" s="148">
        <f>SUM(C44:C46)</f>
        <v>7551678.3926428547</v>
      </c>
    </row>
    <row r="44" spans="1:3" s="110" customFormat="1">
      <c r="A44" s="157">
        <v>37</v>
      </c>
      <c r="B44" s="146" t="s">
        <v>225</v>
      </c>
      <c r="C44" s="150"/>
    </row>
    <row r="45" spans="1:3" s="110" customFormat="1">
      <c r="A45" s="157">
        <v>38</v>
      </c>
      <c r="B45" s="146" t="s">
        <v>224</v>
      </c>
      <c r="C45" s="150"/>
    </row>
    <row r="46" spans="1:3" s="110" customFormat="1">
      <c r="A46" s="157">
        <v>39</v>
      </c>
      <c r="B46" s="146" t="s">
        <v>223</v>
      </c>
      <c r="C46" s="150">
        <v>7551678.3926428547</v>
      </c>
    </row>
    <row r="47" spans="1:3" s="110" customFormat="1">
      <c r="A47" s="157">
        <v>40</v>
      </c>
      <c r="B47" s="161" t="s">
        <v>222</v>
      </c>
      <c r="C47" s="148">
        <f>SUM(C48:C51)</f>
        <v>0</v>
      </c>
    </row>
    <row r="48" spans="1:3" s="110" customFormat="1">
      <c r="A48" s="157">
        <v>41</v>
      </c>
      <c r="B48" s="151" t="s">
        <v>221</v>
      </c>
      <c r="C48" s="150"/>
    </row>
    <row r="49" spans="1:3" s="110" customFormat="1">
      <c r="A49" s="157">
        <v>42</v>
      </c>
      <c r="B49" s="152" t="s">
        <v>220</v>
      </c>
      <c r="C49" s="150"/>
    </row>
    <row r="50" spans="1:3" s="110" customFormat="1">
      <c r="A50" s="157">
        <v>43</v>
      </c>
      <c r="B50" s="151" t="s">
        <v>219</v>
      </c>
      <c r="C50" s="150"/>
    </row>
    <row r="51" spans="1:3" s="110" customFormat="1" ht="25.5">
      <c r="A51" s="157">
        <v>44</v>
      </c>
      <c r="B51" s="151" t="s">
        <v>218</v>
      </c>
      <c r="C51" s="150"/>
    </row>
    <row r="52" spans="1:3" s="110" customFormat="1" ht="13.5" thickBot="1">
      <c r="A52" s="162">
        <v>45</v>
      </c>
      <c r="B52" s="163" t="s">
        <v>217</v>
      </c>
      <c r="C52" s="164">
        <f>C43-C47</f>
        <v>7551678.3926428547</v>
      </c>
    </row>
    <row r="55" spans="1:3">
      <c r="B55" s="4" t="s">
        <v>12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pane xSplit="1" ySplit="5" topLeftCell="B9" activePane="bottomRight" state="frozen"/>
      <selection activeCell="B47" sqref="B47"/>
      <selection pane="topRight" activeCell="B47" sqref="B47"/>
      <selection pane="bottomLeft" activeCell="B47" sqref="B47"/>
      <selection pane="bottomRight" activeCell="B13" sqref="B1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35</v>
      </c>
      <c r="B1" s="4" t="s">
        <v>424</v>
      </c>
      <c r="E1" s="4"/>
      <c r="F1" s="4"/>
    </row>
    <row r="2" spans="1:6" s="123" customFormat="1" ht="15.75" customHeight="1">
      <c r="A2" s="2" t="s">
        <v>36</v>
      </c>
      <c r="B2" s="4" t="s">
        <v>423</v>
      </c>
    </row>
    <row r="3" spans="1:6" s="123" customFormat="1" ht="15.75" customHeight="1">
      <c r="A3" s="165"/>
    </row>
    <row r="4" spans="1:6" s="123" customFormat="1" ht="15.75" customHeight="1" thickBot="1">
      <c r="A4" s="123" t="s">
        <v>91</v>
      </c>
      <c r="B4" s="298" t="s">
        <v>304</v>
      </c>
      <c r="D4" s="64" t="s">
        <v>78</v>
      </c>
    </row>
    <row r="5" spans="1:6" ht="25.5">
      <c r="A5" s="166" t="s">
        <v>11</v>
      </c>
      <c r="B5" s="332" t="s">
        <v>358</v>
      </c>
      <c r="C5" s="167" t="s">
        <v>98</v>
      </c>
      <c r="D5" s="168" t="s">
        <v>99</v>
      </c>
    </row>
    <row r="6" spans="1:6">
      <c r="A6" s="130">
        <v>1</v>
      </c>
      <c r="B6" s="169" t="s">
        <v>40</v>
      </c>
      <c r="C6" s="170">
        <v>19395251.189999998</v>
      </c>
      <c r="D6" s="171"/>
      <c r="E6" s="172"/>
    </row>
    <row r="7" spans="1:6">
      <c r="A7" s="130">
        <v>2</v>
      </c>
      <c r="B7" s="173" t="s">
        <v>41</v>
      </c>
      <c r="C7" s="174">
        <v>23906035.030000001</v>
      </c>
      <c r="D7" s="175"/>
      <c r="E7" s="172"/>
    </row>
    <row r="8" spans="1:6">
      <c r="A8" s="130">
        <v>3</v>
      </c>
      <c r="B8" s="173" t="s">
        <v>42</v>
      </c>
      <c r="C8" s="174">
        <v>72631011.700000003</v>
      </c>
      <c r="D8" s="175"/>
      <c r="E8" s="172"/>
    </row>
    <row r="9" spans="1:6">
      <c r="A9" s="130">
        <v>4</v>
      </c>
      <c r="B9" s="173" t="s">
        <v>43</v>
      </c>
      <c r="C9" s="174">
        <v>0</v>
      </c>
      <c r="D9" s="175"/>
      <c r="E9" s="172"/>
    </row>
    <row r="10" spans="1:6">
      <c r="A10" s="130">
        <v>5</v>
      </c>
      <c r="B10" s="173" t="s">
        <v>44</v>
      </c>
      <c r="C10" s="174">
        <v>0</v>
      </c>
      <c r="D10" s="175"/>
      <c r="E10" s="172"/>
    </row>
    <row r="11" spans="1:6">
      <c r="A11" s="130">
        <v>6.1</v>
      </c>
      <c r="B11" s="299" t="s">
        <v>45</v>
      </c>
      <c r="C11" s="176">
        <v>533012305.17899996</v>
      </c>
      <c r="D11" s="177"/>
      <c r="E11" s="178"/>
    </row>
    <row r="12" spans="1:6">
      <c r="A12" s="130">
        <v>6.2</v>
      </c>
      <c r="B12" s="300" t="s">
        <v>46</v>
      </c>
      <c r="C12" s="176">
        <v>-12586491.478500001</v>
      </c>
      <c r="D12" s="177"/>
      <c r="E12" s="178"/>
    </row>
    <row r="13" spans="1:6">
      <c r="A13" s="130" t="s">
        <v>445</v>
      </c>
      <c r="B13" s="300" t="s">
        <v>451</v>
      </c>
      <c r="C13" s="176">
        <v>-7551678.3926428501</v>
      </c>
      <c r="D13" s="177"/>
      <c r="E13" s="178"/>
    </row>
    <row r="14" spans="1:6" ht="15.75">
      <c r="A14" s="130">
        <v>6</v>
      </c>
      <c r="B14" s="173" t="s">
        <v>47</v>
      </c>
      <c r="C14" s="430">
        <f>C11+C12</f>
        <v>520425813.70049995</v>
      </c>
      <c r="D14" s="433" t="s">
        <v>446</v>
      </c>
      <c r="E14" s="172"/>
    </row>
    <row r="15" spans="1:6" ht="15">
      <c r="A15" s="130">
        <v>7</v>
      </c>
      <c r="B15" s="173" t="s">
        <v>48</v>
      </c>
      <c r="C15" s="431">
        <v>8724669.3072602749</v>
      </c>
      <c r="D15" s="175"/>
      <c r="E15" s="172"/>
    </row>
    <row r="16" spans="1:6">
      <c r="A16" s="130">
        <v>8</v>
      </c>
      <c r="B16" s="330" t="s">
        <v>213</v>
      </c>
      <c r="C16" s="174">
        <v>357866</v>
      </c>
      <c r="D16" s="175"/>
      <c r="E16" s="172"/>
    </row>
    <row r="17" spans="1:5">
      <c r="A17" s="130">
        <v>9</v>
      </c>
      <c r="B17" s="173" t="s">
        <v>49</v>
      </c>
      <c r="C17" s="174">
        <v>0</v>
      </c>
      <c r="D17" s="175"/>
      <c r="E17" s="172"/>
    </row>
    <row r="18" spans="1:5">
      <c r="A18" s="130">
        <v>9.1</v>
      </c>
      <c r="B18" s="179" t="s">
        <v>94</v>
      </c>
      <c r="C18" s="176">
        <v>0</v>
      </c>
      <c r="D18" s="175"/>
      <c r="E18" s="172"/>
    </row>
    <row r="19" spans="1:5">
      <c r="A19" s="130">
        <v>9.1999999999999993</v>
      </c>
      <c r="B19" s="179" t="s">
        <v>95</v>
      </c>
      <c r="C19" s="176">
        <v>0</v>
      </c>
      <c r="D19" s="175"/>
      <c r="E19" s="172"/>
    </row>
    <row r="20" spans="1:5">
      <c r="A20" s="130">
        <v>9.3000000000000007</v>
      </c>
      <c r="B20" s="301" t="s">
        <v>284</v>
      </c>
      <c r="C20" s="176">
        <v>0</v>
      </c>
      <c r="D20" s="175"/>
      <c r="E20" s="172"/>
    </row>
    <row r="21" spans="1:5">
      <c r="A21" s="130">
        <v>10</v>
      </c>
      <c r="B21" s="173" t="s">
        <v>50</v>
      </c>
      <c r="C21" s="174">
        <v>11169781.729999997</v>
      </c>
      <c r="D21" s="175"/>
      <c r="E21" s="172"/>
    </row>
    <row r="22" spans="1:5" ht="15.75">
      <c r="A22" s="130">
        <v>10.1</v>
      </c>
      <c r="B22" s="179" t="s">
        <v>96</v>
      </c>
      <c r="C22" s="174">
        <v>3741010</v>
      </c>
      <c r="D22" s="433" t="s">
        <v>447</v>
      </c>
      <c r="E22" s="172"/>
    </row>
    <row r="23" spans="1:5">
      <c r="A23" s="130">
        <v>11</v>
      </c>
      <c r="B23" s="180" t="s">
        <v>51</v>
      </c>
      <c r="C23" s="181">
        <v>30354555.59</v>
      </c>
      <c r="D23" s="182"/>
      <c r="E23" s="172"/>
    </row>
    <row r="24" spans="1:5" ht="15">
      <c r="A24" s="130">
        <v>12</v>
      </c>
      <c r="B24" s="183" t="s">
        <v>52</v>
      </c>
      <c r="C24" s="432">
        <f>SUM(C6:C10,C14:C17,C21,C23)</f>
        <v>686964984.2477603</v>
      </c>
      <c r="D24" s="184"/>
      <c r="E24" s="185"/>
    </row>
    <row r="25" spans="1:5">
      <c r="A25" s="130">
        <v>13</v>
      </c>
      <c r="B25" s="173" t="s">
        <v>54</v>
      </c>
      <c r="C25" s="186">
        <v>54552200</v>
      </c>
      <c r="D25" s="187"/>
      <c r="E25" s="172"/>
    </row>
    <row r="26" spans="1:5">
      <c r="A26" s="130">
        <v>14</v>
      </c>
      <c r="B26" s="173" t="s">
        <v>55</v>
      </c>
      <c r="C26" s="174">
        <v>0</v>
      </c>
      <c r="D26" s="175"/>
      <c r="E26" s="172"/>
    </row>
    <row r="27" spans="1:5">
      <c r="A27" s="130">
        <v>15</v>
      </c>
      <c r="B27" s="173" t="s">
        <v>56</v>
      </c>
      <c r="C27" s="174">
        <v>0</v>
      </c>
      <c r="D27" s="175"/>
      <c r="E27" s="172"/>
    </row>
    <row r="28" spans="1:5">
      <c r="A28" s="130">
        <v>16</v>
      </c>
      <c r="B28" s="173" t="s">
        <v>57</v>
      </c>
      <c r="C28" s="174">
        <v>0</v>
      </c>
      <c r="D28" s="175"/>
      <c r="E28" s="172"/>
    </row>
    <row r="29" spans="1:5">
      <c r="A29" s="130">
        <v>17</v>
      </c>
      <c r="B29" s="173" t="s">
        <v>58</v>
      </c>
      <c r="C29" s="174">
        <v>0</v>
      </c>
      <c r="D29" s="175"/>
      <c r="E29" s="172"/>
    </row>
    <row r="30" spans="1:5">
      <c r="A30" s="130">
        <v>18</v>
      </c>
      <c r="B30" s="173" t="s">
        <v>59</v>
      </c>
      <c r="C30" s="174">
        <v>466916854.38236374</v>
      </c>
      <c r="D30" s="175"/>
      <c r="E30" s="172"/>
    </row>
    <row r="31" spans="1:5">
      <c r="A31" s="130">
        <v>19</v>
      </c>
      <c r="B31" s="173" t="s">
        <v>60</v>
      </c>
      <c r="C31" s="174">
        <v>9591415.8200000003</v>
      </c>
      <c r="D31" s="175"/>
      <c r="E31" s="172"/>
    </row>
    <row r="32" spans="1:5">
      <c r="A32" s="130">
        <v>20</v>
      </c>
      <c r="B32" s="173" t="s">
        <v>61</v>
      </c>
      <c r="C32" s="174">
        <v>39757914.259999998</v>
      </c>
      <c r="D32" s="175"/>
      <c r="E32" s="172"/>
    </row>
    <row r="33" spans="1:5">
      <c r="A33" s="130">
        <v>21</v>
      </c>
      <c r="B33" s="180" t="s">
        <v>62</v>
      </c>
      <c r="C33" s="181">
        <v>0</v>
      </c>
      <c r="D33" s="182"/>
      <c r="E33" s="172"/>
    </row>
    <row r="34" spans="1:5">
      <c r="A34" s="130">
        <v>21.1</v>
      </c>
      <c r="B34" s="188" t="s">
        <v>97</v>
      </c>
      <c r="C34" s="189">
        <v>0</v>
      </c>
      <c r="D34" s="190"/>
      <c r="E34" s="172"/>
    </row>
    <row r="35" spans="1:5" ht="15">
      <c r="A35" s="130">
        <v>22</v>
      </c>
      <c r="B35" s="183" t="s">
        <v>63</v>
      </c>
      <c r="C35" s="432">
        <f>SUM(C25:C33)</f>
        <v>570818384.46236372</v>
      </c>
      <c r="D35" s="184"/>
      <c r="E35" s="185"/>
    </row>
    <row r="36" spans="1:5" ht="15.75">
      <c r="A36" s="130">
        <v>23</v>
      </c>
      <c r="B36" s="180" t="s">
        <v>65</v>
      </c>
      <c r="C36" s="174">
        <v>4400000</v>
      </c>
      <c r="D36" s="433" t="s">
        <v>448</v>
      </c>
      <c r="E36" s="172"/>
    </row>
    <row r="37" spans="1:5">
      <c r="A37" s="130">
        <v>24</v>
      </c>
      <c r="B37" s="180" t="s">
        <v>66</v>
      </c>
      <c r="C37" s="174">
        <v>0</v>
      </c>
      <c r="D37" s="175"/>
      <c r="E37" s="172"/>
    </row>
    <row r="38" spans="1:5">
      <c r="A38" s="130">
        <v>25</v>
      </c>
      <c r="B38" s="180" t="s">
        <v>67</v>
      </c>
      <c r="C38" s="174">
        <v>0</v>
      </c>
      <c r="D38" s="175"/>
      <c r="E38" s="172"/>
    </row>
    <row r="39" spans="1:5">
      <c r="A39" s="130">
        <v>26</v>
      </c>
      <c r="B39" s="180" t="s">
        <v>68</v>
      </c>
      <c r="C39" s="174">
        <v>0</v>
      </c>
      <c r="D39" s="175"/>
      <c r="E39" s="172"/>
    </row>
    <row r="40" spans="1:5">
      <c r="A40" s="130">
        <v>27</v>
      </c>
      <c r="B40" s="180" t="s">
        <v>69</v>
      </c>
      <c r="C40" s="174">
        <v>0</v>
      </c>
      <c r="D40" s="175"/>
      <c r="E40" s="172"/>
    </row>
    <row r="41" spans="1:5" ht="15.75">
      <c r="A41" s="130">
        <v>28</v>
      </c>
      <c r="B41" s="180" t="s">
        <v>70</v>
      </c>
      <c r="C41" s="174">
        <v>111350140.55999991</v>
      </c>
      <c r="D41" s="433" t="s">
        <v>449</v>
      </c>
      <c r="E41" s="172"/>
    </row>
    <row r="42" spans="1:5" ht="15.75">
      <c r="A42" s="130">
        <v>29</v>
      </c>
      <c r="B42" s="180" t="s">
        <v>71</v>
      </c>
      <c r="C42" s="174">
        <v>396459</v>
      </c>
      <c r="D42" s="433" t="s">
        <v>450</v>
      </c>
      <c r="E42" s="172"/>
    </row>
    <row r="43" spans="1:5" ht="15.75" thickBot="1">
      <c r="A43" s="191">
        <v>30</v>
      </c>
      <c r="B43" s="192" t="s">
        <v>282</v>
      </c>
      <c r="C43" s="193">
        <f>SUM(C36:C42)</f>
        <v>116146599.55999991</v>
      </c>
      <c r="D43" s="194"/>
      <c r="E43" s="185"/>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pane xSplit="1" ySplit="4" topLeftCell="I7" activePane="bottomRight" state="frozen"/>
      <selection activeCell="B9" sqref="B9"/>
      <selection pane="topRight" activeCell="B9" sqref="B9"/>
      <selection pane="bottomLeft" activeCell="B9" sqref="B9"/>
      <selection pane="bottomRight" activeCell="B1" sqref="B1:B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62" bestFit="1" customWidth="1"/>
    <col min="17" max="17" width="14.7109375" style="62" customWidth="1"/>
    <col min="18" max="18" width="13" style="62" bestFit="1" customWidth="1"/>
    <col min="19" max="19" width="34.85546875" style="62" customWidth="1"/>
    <col min="20" max="16384" width="9.140625" style="62"/>
  </cols>
  <sheetData>
    <row r="1" spans="1:19">
      <c r="A1" s="2" t="s">
        <v>35</v>
      </c>
      <c r="B1" s="4" t="s">
        <v>424</v>
      </c>
    </row>
    <row r="2" spans="1:19">
      <c r="A2" s="2" t="s">
        <v>36</v>
      </c>
      <c r="B2" s="4" t="s">
        <v>423</v>
      </c>
    </row>
    <row r="4" spans="1:19" ht="26.25" thickBot="1">
      <c r="A4" s="4" t="s">
        <v>263</v>
      </c>
      <c r="B4" s="353" t="s">
        <v>393</v>
      </c>
    </row>
    <row r="5" spans="1:19" s="340" customFormat="1">
      <c r="A5" s="335"/>
      <c r="B5" s="336"/>
      <c r="C5" s="337" t="s">
        <v>0</v>
      </c>
      <c r="D5" s="337" t="s">
        <v>1</v>
      </c>
      <c r="E5" s="337" t="s">
        <v>2</v>
      </c>
      <c r="F5" s="337" t="s">
        <v>3</v>
      </c>
      <c r="G5" s="337" t="s">
        <v>4</v>
      </c>
      <c r="H5" s="337" t="s">
        <v>10</v>
      </c>
      <c r="I5" s="337" t="s">
        <v>13</v>
      </c>
      <c r="J5" s="337" t="s">
        <v>14</v>
      </c>
      <c r="K5" s="337" t="s">
        <v>15</v>
      </c>
      <c r="L5" s="337" t="s">
        <v>16</v>
      </c>
      <c r="M5" s="337" t="s">
        <v>17</v>
      </c>
      <c r="N5" s="337" t="s">
        <v>18</v>
      </c>
      <c r="O5" s="337" t="s">
        <v>376</v>
      </c>
      <c r="P5" s="337" t="s">
        <v>377</v>
      </c>
      <c r="Q5" s="337" t="s">
        <v>378</v>
      </c>
      <c r="R5" s="338" t="s">
        <v>379</v>
      </c>
      <c r="S5" s="339" t="s">
        <v>380</v>
      </c>
    </row>
    <row r="6" spans="1:19" s="340" customFormat="1" ht="99" customHeight="1">
      <c r="A6" s="341"/>
      <c r="B6" s="476" t="s">
        <v>381</v>
      </c>
      <c r="C6" s="472">
        <v>0</v>
      </c>
      <c r="D6" s="473"/>
      <c r="E6" s="472">
        <v>0.2</v>
      </c>
      <c r="F6" s="473"/>
      <c r="G6" s="472">
        <v>0.35</v>
      </c>
      <c r="H6" s="473"/>
      <c r="I6" s="472">
        <v>0.5</v>
      </c>
      <c r="J6" s="473"/>
      <c r="K6" s="472">
        <v>0.75</v>
      </c>
      <c r="L6" s="473"/>
      <c r="M6" s="472">
        <v>1</v>
      </c>
      <c r="N6" s="473"/>
      <c r="O6" s="472">
        <v>1.5</v>
      </c>
      <c r="P6" s="473"/>
      <c r="Q6" s="472">
        <v>2.5</v>
      </c>
      <c r="R6" s="473"/>
      <c r="S6" s="474" t="s">
        <v>262</v>
      </c>
    </row>
    <row r="7" spans="1:19" s="340" customFormat="1" ht="30.75" customHeight="1">
      <c r="A7" s="341"/>
      <c r="B7" s="477"/>
      <c r="C7" s="331" t="s">
        <v>265</v>
      </c>
      <c r="D7" s="331" t="s">
        <v>264</v>
      </c>
      <c r="E7" s="331" t="s">
        <v>265</v>
      </c>
      <c r="F7" s="331" t="s">
        <v>264</v>
      </c>
      <c r="G7" s="331" t="s">
        <v>265</v>
      </c>
      <c r="H7" s="331" t="s">
        <v>264</v>
      </c>
      <c r="I7" s="331" t="s">
        <v>265</v>
      </c>
      <c r="J7" s="331" t="s">
        <v>264</v>
      </c>
      <c r="K7" s="331" t="s">
        <v>265</v>
      </c>
      <c r="L7" s="331" t="s">
        <v>264</v>
      </c>
      <c r="M7" s="331" t="s">
        <v>265</v>
      </c>
      <c r="N7" s="331" t="s">
        <v>264</v>
      </c>
      <c r="O7" s="331" t="s">
        <v>265</v>
      </c>
      <c r="P7" s="331" t="s">
        <v>264</v>
      </c>
      <c r="Q7" s="331" t="s">
        <v>265</v>
      </c>
      <c r="R7" s="331" t="s">
        <v>264</v>
      </c>
      <c r="S7" s="475"/>
    </row>
    <row r="8" spans="1:19" s="197" customFormat="1">
      <c r="A8" s="195">
        <v>1</v>
      </c>
      <c r="B8" s="1" t="s">
        <v>101</v>
      </c>
      <c r="C8" s="196">
        <v>4153730.25</v>
      </c>
      <c r="D8" s="196"/>
      <c r="E8" s="196"/>
      <c r="F8" s="196"/>
      <c r="G8" s="196"/>
      <c r="H8" s="196"/>
      <c r="I8" s="196"/>
      <c r="J8" s="196"/>
      <c r="K8" s="196"/>
      <c r="L8" s="196"/>
      <c r="M8" s="196">
        <v>19752304.780000001</v>
      </c>
      <c r="N8" s="196"/>
      <c r="O8" s="196"/>
      <c r="P8" s="196"/>
      <c r="Q8" s="196"/>
      <c r="R8" s="196"/>
      <c r="S8" s="354">
        <f>$C$6*SUM(C8:D8)+$E$6*SUM(E8:F8)+$G$6*SUM(G8:H8)+$I$6*SUM(I8:J8)+$K$6*SUM(K8:L8)+$M$6*SUM(M8:N8)+$O$6*SUM(O8:P8)+$Q$6*SUM(Q8:R8)</f>
        <v>19752304.780000001</v>
      </c>
    </row>
    <row r="9" spans="1:19" s="197" customFormat="1">
      <c r="A9" s="195">
        <v>2</v>
      </c>
      <c r="B9" s="1" t="s">
        <v>102</v>
      </c>
      <c r="C9" s="196"/>
      <c r="D9" s="196"/>
      <c r="E9" s="196"/>
      <c r="F9" s="196"/>
      <c r="G9" s="196"/>
      <c r="H9" s="196"/>
      <c r="I9" s="196"/>
      <c r="J9" s="196"/>
      <c r="K9" s="196"/>
      <c r="L9" s="196"/>
      <c r="M9" s="196"/>
      <c r="N9" s="196"/>
      <c r="O9" s="196"/>
      <c r="P9" s="196"/>
      <c r="Q9" s="196"/>
      <c r="R9" s="196"/>
      <c r="S9" s="354">
        <f t="shared" ref="S9:S21" si="0">$C$6*SUM(C9:D9)+$E$6*SUM(E9:F9)+$G$6*SUM(G9:H9)+$I$6*SUM(I9:J9)+$K$6*SUM(K9:L9)+$M$6*SUM(M9:N9)+$O$6*SUM(O9:P9)+$Q$6*SUM(Q9:R9)</f>
        <v>0</v>
      </c>
    </row>
    <row r="10" spans="1:19" s="197" customFormat="1">
      <c r="A10" s="195">
        <v>3</v>
      </c>
      <c r="B10" s="1" t="s">
        <v>285</v>
      </c>
      <c r="C10" s="196"/>
      <c r="D10" s="196"/>
      <c r="E10" s="196"/>
      <c r="F10" s="196"/>
      <c r="G10" s="196"/>
      <c r="H10" s="196"/>
      <c r="I10" s="196"/>
      <c r="J10" s="196"/>
      <c r="K10" s="196"/>
      <c r="L10" s="196"/>
      <c r="M10" s="196"/>
      <c r="N10" s="196"/>
      <c r="O10" s="196"/>
      <c r="P10" s="196"/>
      <c r="Q10" s="196"/>
      <c r="R10" s="196"/>
      <c r="S10" s="354">
        <f t="shared" si="0"/>
        <v>0</v>
      </c>
    </row>
    <row r="11" spans="1:19" s="197" customFormat="1">
      <c r="A11" s="195">
        <v>4</v>
      </c>
      <c r="B11" s="1" t="s">
        <v>103</v>
      </c>
      <c r="C11" s="196"/>
      <c r="D11" s="196"/>
      <c r="E11" s="196"/>
      <c r="F11" s="196"/>
      <c r="G11" s="196"/>
      <c r="H11" s="196"/>
      <c r="I11" s="196"/>
      <c r="J11" s="196"/>
      <c r="K11" s="196"/>
      <c r="L11" s="196"/>
      <c r="M11" s="196"/>
      <c r="N11" s="196"/>
      <c r="O11" s="196"/>
      <c r="P11" s="196"/>
      <c r="Q11" s="196"/>
      <c r="R11" s="196"/>
      <c r="S11" s="354">
        <f t="shared" si="0"/>
        <v>0</v>
      </c>
    </row>
    <row r="12" spans="1:19" s="197" customFormat="1">
      <c r="A12" s="195">
        <v>5</v>
      </c>
      <c r="B12" s="1" t="s">
        <v>104</v>
      </c>
      <c r="C12" s="196"/>
      <c r="D12" s="196"/>
      <c r="E12" s="196"/>
      <c r="F12" s="196"/>
      <c r="G12" s="196"/>
      <c r="H12" s="196"/>
      <c r="I12" s="196"/>
      <c r="J12" s="196"/>
      <c r="K12" s="196"/>
      <c r="L12" s="196"/>
      <c r="M12" s="196"/>
      <c r="N12" s="196"/>
      <c r="O12" s="196"/>
      <c r="P12" s="196"/>
      <c r="Q12" s="196"/>
      <c r="R12" s="196"/>
      <c r="S12" s="354">
        <f t="shared" si="0"/>
        <v>0</v>
      </c>
    </row>
    <row r="13" spans="1:19" s="197" customFormat="1">
      <c r="A13" s="195">
        <v>6</v>
      </c>
      <c r="B13" s="1" t="s">
        <v>105</v>
      </c>
      <c r="C13" s="196"/>
      <c r="D13" s="196"/>
      <c r="E13" s="196">
        <v>14314365</v>
      </c>
      <c r="F13" s="196"/>
      <c r="G13" s="196"/>
      <c r="H13" s="196"/>
      <c r="I13" s="196">
        <v>40905241</v>
      </c>
      <c r="J13" s="196"/>
      <c r="K13" s="196"/>
      <c r="L13" s="196"/>
      <c r="M13" s="196">
        <v>17494912.827380273</v>
      </c>
      <c r="N13" s="196"/>
      <c r="O13" s="196"/>
      <c r="P13" s="196"/>
      <c r="Q13" s="196"/>
      <c r="R13" s="196"/>
      <c r="S13" s="354">
        <f t="shared" si="0"/>
        <v>40810406.32738027</v>
      </c>
    </row>
    <row r="14" spans="1:19" s="197" customFormat="1">
      <c r="A14" s="195">
        <v>7</v>
      </c>
      <c r="B14" s="1" t="s">
        <v>106</v>
      </c>
      <c r="C14" s="196"/>
      <c r="D14" s="196"/>
      <c r="E14" s="196"/>
      <c r="F14" s="196"/>
      <c r="G14" s="196"/>
      <c r="H14" s="196"/>
      <c r="I14" s="196"/>
      <c r="J14" s="196"/>
      <c r="K14" s="196"/>
      <c r="L14" s="196"/>
      <c r="M14" s="196"/>
      <c r="N14" s="196"/>
      <c r="O14" s="196"/>
      <c r="P14" s="196"/>
      <c r="Q14" s="196"/>
      <c r="R14" s="196"/>
      <c r="S14" s="354">
        <f t="shared" si="0"/>
        <v>0</v>
      </c>
    </row>
    <row r="15" spans="1:19" s="197" customFormat="1">
      <c r="A15" s="195">
        <v>8</v>
      </c>
      <c r="B15" s="1" t="s">
        <v>107</v>
      </c>
      <c r="C15" s="196"/>
      <c r="D15" s="196"/>
      <c r="E15" s="196"/>
      <c r="F15" s="196"/>
      <c r="G15" s="196"/>
      <c r="H15" s="196"/>
      <c r="I15" s="196"/>
      <c r="J15" s="196"/>
      <c r="K15" s="196">
        <v>515010102.38731205</v>
      </c>
      <c r="L15" s="196">
        <v>6982417.9280000003</v>
      </c>
      <c r="M15" s="196">
        <v>1287345</v>
      </c>
      <c r="N15" s="196"/>
      <c r="O15" s="196">
        <v>20907239</v>
      </c>
      <c r="P15" s="196"/>
      <c r="Q15" s="196"/>
      <c r="R15" s="196"/>
      <c r="S15" s="354">
        <f t="shared" si="0"/>
        <v>424142593.73648405</v>
      </c>
    </row>
    <row r="16" spans="1:19" s="197" customFormat="1">
      <c r="A16" s="195">
        <v>9</v>
      </c>
      <c r="B16" s="1" t="s">
        <v>108</v>
      </c>
      <c r="C16" s="196"/>
      <c r="D16" s="196"/>
      <c r="E16" s="196"/>
      <c r="F16" s="196"/>
      <c r="G16" s="196"/>
      <c r="H16" s="196"/>
      <c r="I16" s="196"/>
      <c r="J16" s="196"/>
      <c r="K16" s="196"/>
      <c r="L16" s="196"/>
      <c r="M16" s="196"/>
      <c r="N16" s="196"/>
      <c r="O16" s="196"/>
      <c r="P16" s="196"/>
      <c r="Q16" s="196"/>
      <c r="R16" s="196"/>
      <c r="S16" s="354">
        <f t="shared" si="0"/>
        <v>0</v>
      </c>
    </row>
    <row r="17" spans="1:19" s="197" customFormat="1">
      <c r="A17" s="195">
        <v>10</v>
      </c>
      <c r="B17" s="1" t="s">
        <v>109</v>
      </c>
      <c r="C17" s="196"/>
      <c r="D17" s="196"/>
      <c r="E17" s="196"/>
      <c r="F17" s="196"/>
      <c r="G17" s="196"/>
      <c r="H17" s="196"/>
      <c r="I17" s="196"/>
      <c r="J17" s="196"/>
      <c r="K17" s="196"/>
      <c r="L17" s="196"/>
      <c r="M17" s="196">
        <v>2230993.5422780002</v>
      </c>
      <c r="N17" s="196"/>
      <c r="O17" s="196">
        <v>109721.52782800001</v>
      </c>
      <c r="P17" s="196"/>
      <c r="Q17" s="196"/>
      <c r="R17" s="196"/>
      <c r="S17" s="354">
        <f t="shared" si="0"/>
        <v>2395575.83402</v>
      </c>
    </row>
    <row r="18" spans="1:19" s="197" customFormat="1">
      <c r="A18" s="195">
        <v>11</v>
      </c>
      <c r="B18" s="1" t="s">
        <v>110</v>
      </c>
      <c r="C18" s="196"/>
      <c r="D18" s="196"/>
      <c r="E18" s="196"/>
      <c r="F18" s="196"/>
      <c r="G18" s="196"/>
      <c r="H18" s="196"/>
      <c r="I18" s="196"/>
      <c r="J18" s="196"/>
      <c r="K18" s="196"/>
      <c r="L18" s="196"/>
      <c r="M18" s="196"/>
      <c r="N18" s="196"/>
      <c r="O18" s="196">
        <v>11704.996000000003</v>
      </c>
      <c r="P18" s="196"/>
      <c r="Q18" s="196"/>
      <c r="R18" s="196"/>
      <c r="S18" s="354">
        <f t="shared" si="0"/>
        <v>17557.494000000006</v>
      </c>
    </row>
    <row r="19" spans="1:19" s="197" customFormat="1">
      <c r="A19" s="195">
        <v>12</v>
      </c>
      <c r="B19" s="1" t="s">
        <v>111</v>
      </c>
      <c r="C19" s="196"/>
      <c r="D19" s="196"/>
      <c r="E19" s="196"/>
      <c r="F19" s="196"/>
      <c r="G19" s="196"/>
      <c r="H19" s="196"/>
      <c r="I19" s="196"/>
      <c r="J19" s="196"/>
      <c r="K19" s="196"/>
      <c r="L19" s="196"/>
      <c r="M19" s="196"/>
      <c r="N19" s="196"/>
      <c r="O19" s="196"/>
      <c r="P19" s="196"/>
      <c r="Q19" s="196"/>
      <c r="R19" s="196"/>
      <c r="S19" s="354">
        <f t="shared" si="0"/>
        <v>0</v>
      </c>
    </row>
    <row r="20" spans="1:19" s="197" customFormat="1">
      <c r="A20" s="195">
        <v>13</v>
      </c>
      <c r="B20" s="1" t="s">
        <v>261</v>
      </c>
      <c r="C20" s="196"/>
      <c r="D20" s="196"/>
      <c r="E20" s="196"/>
      <c r="F20" s="196"/>
      <c r="G20" s="196"/>
      <c r="H20" s="196"/>
      <c r="I20" s="196"/>
      <c r="J20" s="196"/>
      <c r="K20" s="196"/>
      <c r="L20" s="196"/>
      <c r="M20" s="196"/>
      <c r="N20" s="196"/>
      <c r="O20" s="196"/>
      <c r="P20" s="196"/>
      <c r="Q20" s="196"/>
      <c r="R20" s="196"/>
      <c r="S20" s="354">
        <f t="shared" si="0"/>
        <v>0</v>
      </c>
    </row>
    <row r="21" spans="1:19" s="197" customFormat="1">
      <c r="A21" s="195">
        <v>14</v>
      </c>
      <c r="B21" s="1" t="s">
        <v>113</v>
      </c>
      <c r="C21" s="196">
        <v>19395251.189999998</v>
      </c>
      <c r="D21" s="196"/>
      <c r="E21" s="196"/>
      <c r="F21" s="196"/>
      <c r="G21" s="196"/>
      <c r="H21" s="196"/>
      <c r="I21" s="196"/>
      <c r="J21" s="196"/>
      <c r="K21" s="196"/>
      <c r="L21" s="196"/>
      <c r="M21" s="196">
        <v>33954573.949999996</v>
      </c>
      <c r="N21" s="196"/>
      <c r="O21" s="196"/>
      <c r="P21" s="196"/>
      <c r="Q21" s="196">
        <v>4186619.53</v>
      </c>
      <c r="R21" s="196"/>
      <c r="S21" s="354">
        <f t="shared" si="0"/>
        <v>44421122.774999991</v>
      </c>
    </row>
    <row r="22" spans="1:19" ht="13.5" thickBot="1">
      <c r="A22" s="198"/>
      <c r="B22" s="199" t="s">
        <v>114</v>
      </c>
      <c r="C22" s="200">
        <f>SUM(C8:C21)</f>
        <v>23548981.439999998</v>
      </c>
      <c r="D22" s="200">
        <f t="shared" ref="D22:J22" si="1">SUM(D8:D21)</f>
        <v>0</v>
      </c>
      <c r="E22" s="200">
        <f t="shared" si="1"/>
        <v>14314365</v>
      </c>
      <c r="F22" s="200">
        <f t="shared" si="1"/>
        <v>0</v>
      </c>
      <c r="G22" s="200">
        <f t="shared" si="1"/>
        <v>0</v>
      </c>
      <c r="H22" s="200">
        <f t="shared" si="1"/>
        <v>0</v>
      </c>
      <c r="I22" s="200">
        <f t="shared" si="1"/>
        <v>40905241</v>
      </c>
      <c r="J22" s="200">
        <f t="shared" si="1"/>
        <v>0</v>
      </c>
      <c r="K22" s="200">
        <f t="shared" ref="K22:S22" si="2">SUM(K8:K21)</f>
        <v>515010102.38731205</v>
      </c>
      <c r="L22" s="200">
        <f t="shared" si="2"/>
        <v>6982417.9280000003</v>
      </c>
      <c r="M22" s="200">
        <f t="shared" si="2"/>
        <v>74720130.099658266</v>
      </c>
      <c r="N22" s="200">
        <f t="shared" si="2"/>
        <v>0</v>
      </c>
      <c r="O22" s="200">
        <f t="shared" si="2"/>
        <v>21028665.523828</v>
      </c>
      <c r="P22" s="200">
        <f t="shared" si="2"/>
        <v>0</v>
      </c>
      <c r="Q22" s="200">
        <f t="shared" si="2"/>
        <v>4186619.53</v>
      </c>
      <c r="R22" s="200">
        <f t="shared" si="2"/>
        <v>0</v>
      </c>
      <c r="S22" s="355">
        <f t="shared" si="2"/>
        <v>531539560.94688433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1" sqref="B1: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62"/>
  </cols>
  <sheetData>
    <row r="1" spans="1:22">
      <c r="A1" s="2" t="s">
        <v>35</v>
      </c>
      <c r="B1" s="4" t="s">
        <v>424</v>
      </c>
    </row>
    <row r="2" spans="1:22">
      <c r="A2" s="2" t="s">
        <v>36</v>
      </c>
      <c r="B2" s="4" t="s">
        <v>423</v>
      </c>
    </row>
    <row r="4" spans="1:22" ht="13.5" thickBot="1">
      <c r="A4" s="4" t="s">
        <v>384</v>
      </c>
      <c r="B4" s="201" t="s">
        <v>100</v>
      </c>
      <c r="V4" s="64" t="s">
        <v>78</v>
      </c>
    </row>
    <row r="5" spans="1:22" ht="12.75" customHeight="1">
      <c r="A5" s="202"/>
      <c r="B5" s="203"/>
      <c r="C5" s="478" t="s">
        <v>295</v>
      </c>
      <c r="D5" s="479"/>
      <c r="E5" s="479"/>
      <c r="F5" s="479"/>
      <c r="G5" s="479"/>
      <c r="H5" s="479"/>
      <c r="I5" s="479"/>
      <c r="J5" s="479"/>
      <c r="K5" s="479"/>
      <c r="L5" s="480"/>
      <c r="M5" s="481" t="s">
        <v>296</v>
      </c>
      <c r="N5" s="482"/>
      <c r="O5" s="482"/>
      <c r="P5" s="482"/>
      <c r="Q5" s="482"/>
      <c r="R5" s="482"/>
      <c r="S5" s="483"/>
      <c r="T5" s="486" t="s">
        <v>382</v>
      </c>
      <c r="U5" s="486" t="s">
        <v>383</v>
      </c>
      <c r="V5" s="484" t="s">
        <v>126</v>
      </c>
    </row>
    <row r="6" spans="1:22" s="136" customFormat="1" ht="102">
      <c r="A6" s="133"/>
      <c r="B6" s="204"/>
      <c r="C6" s="205" t="s">
        <v>115</v>
      </c>
      <c r="D6" s="304" t="s">
        <v>116</v>
      </c>
      <c r="E6" s="232" t="s">
        <v>298</v>
      </c>
      <c r="F6" s="232" t="s">
        <v>299</v>
      </c>
      <c r="G6" s="304" t="s">
        <v>302</v>
      </c>
      <c r="H6" s="304" t="s">
        <v>297</v>
      </c>
      <c r="I6" s="304" t="s">
        <v>117</v>
      </c>
      <c r="J6" s="304" t="s">
        <v>118</v>
      </c>
      <c r="K6" s="206" t="s">
        <v>119</v>
      </c>
      <c r="L6" s="207" t="s">
        <v>120</v>
      </c>
      <c r="M6" s="205" t="s">
        <v>300</v>
      </c>
      <c r="N6" s="206" t="s">
        <v>121</v>
      </c>
      <c r="O6" s="206" t="s">
        <v>122</v>
      </c>
      <c r="P6" s="206" t="s">
        <v>123</v>
      </c>
      <c r="Q6" s="206" t="s">
        <v>124</v>
      </c>
      <c r="R6" s="206" t="s">
        <v>125</v>
      </c>
      <c r="S6" s="333" t="s">
        <v>301</v>
      </c>
      <c r="T6" s="487"/>
      <c r="U6" s="487"/>
      <c r="V6" s="485"/>
    </row>
    <row r="7" spans="1:22" s="197" customFormat="1">
      <c r="A7" s="208">
        <v>1</v>
      </c>
      <c r="B7" s="1" t="s">
        <v>101</v>
      </c>
      <c r="C7" s="209"/>
      <c r="D7" s="196"/>
      <c r="E7" s="196"/>
      <c r="F7" s="196"/>
      <c r="G7" s="196"/>
      <c r="H7" s="196"/>
      <c r="I7" s="196"/>
      <c r="J7" s="196"/>
      <c r="K7" s="196"/>
      <c r="L7" s="210"/>
      <c r="M7" s="209"/>
      <c r="N7" s="196"/>
      <c r="O7" s="196"/>
      <c r="P7" s="196"/>
      <c r="Q7" s="196"/>
      <c r="R7" s="196"/>
      <c r="S7" s="210"/>
      <c r="T7" s="342"/>
      <c r="U7" s="342"/>
      <c r="V7" s="211">
        <f>SUM(C7:S7)</f>
        <v>0</v>
      </c>
    </row>
    <row r="8" spans="1:22" s="197" customFormat="1">
      <c r="A8" s="208">
        <v>2</v>
      </c>
      <c r="B8" s="1" t="s">
        <v>102</v>
      </c>
      <c r="C8" s="209"/>
      <c r="D8" s="196"/>
      <c r="E8" s="196"/>
      <c r="F8" s="196"/>
      <c r="G8" s="196"/>
      <c r="H8" s="196"/>
      <c r="I8" s="196"/>
      <c r="J8" s="196"/>
      <c r="K8" s="196"/>
      <c r="L8" s="210"/>
      <c r="M8" s="209"/>
      <c r="N8" s="196"/>
      <c r="O8" s="196"/>
      <c r="P8" s="196"/>
      <c r="Q8" s="196"/>
      <c r="R8" s="196"/>
      <c r="S8" s="210"/>
      <c r="T8" s="342"/>
      <c r="U8" s="342"/>
      <c r="V8" s="211">
        <f t="shared" ref="V8:V20" si="0">SUM(C8:S8)</f>
        <v>0</v>
      </c>
    </row>
    <row r="9" spans="1:22" s="197" customFormat="1">
      <c r="A9" s="208">
        <v>3</v>
      </c>
      <c r="B9" s="1" t="s">
        <v>286</v>
      </c>
      <c r="C9" s="209"/>
      <c r="D9" s="196"/>
      <c r="E9" s="196"/>
      <c r="F9" s="196"/>
      <c r="G9" s="196"/>
      <c r="H9" s="196"/>
      <c r="I9" s="196"/>
      <c r="J9" s="196"/>
      <c r="K9" s="196"/>
      <c r="L9" s="210"/>
      <c r="M9" s="209"/>
      <c r="N9" s="196"/>
      <c r="O9" s="196"/>
      <c r="P9" s="196"/>
      <c r="Q9" s="196"/>
      <c r="R9" s="196"/>
      <c r="S9" s="210"/>
      <c r="T9" s="342"/>
      <c r="U9" s="342"/>
      <c r="V9" s="211">
        <f t="shared" si="0"/>
        <v>0</v>
      </c>
    </row>
    <row r="10" spans="1:22" s="197" customFormat="1">
      <c r="A10" s="208">
        <v>4</v>
      </c>
      <c r="B10" s="1" t="s">
        <v>103</v>
      </c>
      <c r="C10" s="209"/>
      <c r="D10" s="196"/>
      <c r="E10" s="196"/>
      <c r="F10" s="196"/>
      <c r="G10" s="196"/>
      <c r="H10" s="196"/>
      <c r="I10" s="196"/>
      <c r="J10" s="196"/>
      <c r="K10" s="196"/>
      <c r="L10" s="210"/>
      <c r="M10" s="209"/>
      <c r="N10" s="196"/>
      <c r="O10" s="196"/>
      <c r="P10" s="196"/>
      <c r="Q10" s="196"/>
      <c r="R10" s="196"/>
      <c r="S10" s="210"/>
      <c r="T10" s="342"/>
      <c r="U10" s="342"/>
      <c r="V10" s="211">
        <f t="shared" si="0"/>
        <v>0</v>
      </c>
    </row>
    <row r="11" spans="1:22" s="197" customFormat="1">
      <c r="A11" s="208">
        <v>5</v>
      </c>
      <c r="B11" s="1" t="s">
        <v>104</v>
      </c>
      <c r="C11" s="209"/>
      <c r="D11" s="196"/>
      <c r="E11" s="196"/>
      <c r="F11" s="196"/>
      <c r="G11" s="196"/>
      <c r="H11" s="196"/>
      <c r="I11" s="196"/>
      <c r="J11" s="196"/>
      <c r="K11" s="196"/>
      <c r="L11" s="210"/>
      <c r="M11" s="209"/>
      <c r="N11" s="196"/>
      <c r="O11" s="196"/>
      <c r="P11" s="196"/>
      <c r="Q11" s="196"/>
      <c r="R11" s="196"/>
      <c r="S11" s="210"/>
      <c r="T11" s="342"/>
      <c r="U11" s="342"/>
      <c r="V11" s="211">
        <f t="shared" si="0"/>
        <v>0</v>
      </c>
    </row>
    <row r="12" spans="1:22" s="197" customFormat="1">
      <c r="A12" s="208">
        <v>6</v>
      </c>
      <c r="B12" s="1" t="s">
        <v>105</v>
      </c>
      <c r="C12" s="209"/>
      <c r="D12" s="196"/>
      <c r="E12" s="196"/>
      <c r="F12" s="196"/>
      <c r="G12" s="196"/>
      <c r="H12" s="196"/>
      <c r="I12" s="196"/>
      <c r="J12" s="196"/>
      <c r="K12" s="196"/>
      <c r="L12" s="210"/>
      <c r="M12" s="209"/>
      <c r="N12" s="196"/>
      <c r="O12" s="196"/>
      <c r="P12" s="196"/>
      <c r="Q12" s="196"/>
      <c r="R12" s="196"/>
      <c r="S12" s="210"/>
      <c r="T12" s="342"/>
      <c r="U12" s="342"/>
      <c r="V12" s="211">
        <f t="shared" si="0"/>
        <v>0</v>
      </c>
    </row>
    <row r="13" spans="1:22" s="197" customFormat="1">
      <c r="A13" s="208">
        <v>7</v>
      </c>
      <c r="B13" s="1" t="s">
        <v>106</v>
      </c>
      <c r="C13" s="209"/>
      <c r="D13" s="196"/>
      <c r="E13" s="196"/>
      <c r="F13" s="196"/>
      <c r="G13" s="196"/>
      <c r="H13" s="196"/>
      <c r="I13" s="196"/>
      <c r="J13" s="196"/>
      <c r="K13" s="196"/>
      <c r="L13" s="210"/>
      <c r="M13" s="209"/>
      <c r="N13" s="196"/>
      <c r="O13" s="196"/>
      <c r="P13" s="196"/>
      <c r="Q13" s="196"/>
      <c r="R13" s="196"/>
      <c r="S13" s="210"/>
      <c r="T13" s="342"/>
      <c r="U13" s="342"/>
      <c r="V13" s="211">
        <f t="shared" si="0"/>
        <v>0</v>
      </c>
    </row>
    <row r="14" spans="1:22" s="197" customFormat="1">
      <c r="A14" s="208">
        <v>8</v>
      </c>
      <c r="B14" s="1" t="s">
        <v>107</v>
      </c>
      <c r="C14" s="209"/>
      <c r="D14" s="196"/>
      <c r="E14" s="196"/>
      <c r="F14" s="196"/>
      <c r="G14" s="196"/>
      <c r="H14" s="196"/>
      <c r="I14" s="196"/>
      <c r="J14" s="196"/>
      <c r="K14" s="196"/>
      <c r="L14" s="210"/>
      <c r="M14" s="209"/>
      <c r="N14" s="196"/>
      <c r="O14" s="196"/>
      <c r="P14" s="196"/>
      <c r="Q14" s="196"/>
      <c r="R14" s="196"/>
      <c r="S14" s="210"/>
      <c r="T14" s="342"/>
      <c r="U14" s="342"/>
      <c r="V14" s="211">
        <f t="shared" si="0"/>
        <v>0</v>
      </c>
    </row>
    <row r="15" spans="1:22" s="197" customFormat="1">
      <c r="A15" s="208">
        <v>9</v>
      </c>
      <c r="B15" s="1" t="s">
        <v>108</v>
      </c>
      <c r="C15" s="209"/>
      <c r="D15" s="196"/>
      <c r="E15" s="196"/>
      <c r="F15" s="196"/>
      <c r="G15" s="196"/>
      <c r="H15" s="196"/>
      <c r="I15" s="196"/>
      <c r="J15" s="196"/>
      <c r="K15" s="196"/>
      <c r="L15" s="210"/>
      <c r="M15" s="209"/>
      <c r="N15" s="196"/>
      <c r="O15" s="196"/>
      <c r="P15" s="196"/>
      <c r="Q15" s="196"/>
      <c r="R15" s="196"/>
      <c r="S15" s="210"/>
      <c r="T15" s="342"/>
      <c r="U15" s="342"/>
      <c r="V15" s="211">
        <f t="shared" si="0"/>
        <v>0</v>
      </c>
    </row>
    <row r="16" spans="1:22" s="197" customFormat="1">
      <c r="A16" s="208">
        <v>10</v>
      </c>
      <c r="B16" s="1" t="s">
        <v>109</v>
      </c>
      <c r="C16" s="209"/>
      <c r="D16" s="196"/>
      <c r="E16" s="196"/>
      <c r="F16" s="196"/>
      <c r="G16" s="196"/>
      <c r="H16" s="196"/>
      <c r="I16" s="196"/>
      <c r="J16" s="196"/>
      <c r="K16" s="196"/>
      <c r="L16" s="210"/>
      <c r="M16" s="209"/>
      <c r="N16" s="196"/>
      <c r="O16" s="196"/>
      <c r="P16" s="196"/>
      <c r="Q16" s="196"/>
      <c r="R16" s="196"/>
      <c r="S16" s="210"/>
      <c r="T16" s="342"/>
      <c r="U16" s="342"/>
      <c r="V16" s="211">
        <f t="shared" si="0"/>
        <v>0</v>
      </c>
    </row>
    <row r="17" spans="1:22" s="197" customFormat="1">
      <c r="A17" s="208">
        <v>11</v>
      </c>
      <c r="B17" s="1" t="s">
        <v>110</v>
      </c>
      <c r="C17" s="209"/>
      <c r="D17" s="196"/>
      <c r="E17" s="196"/>
      <c r="F17" s="196"/>
      <c r="G17" s="196"/>
      <c r="H17" s="196"/>
      <c r="I17" s="196"/>
      <c r="J17" s="196"/>
      <c r="K17" s="196"/>
      <c r="L17" s="210"/>
      <c r="M17" s="209"/>
      <c r="N17" s="196"/>
      <c r="O17" s="196"/>
      <c r="P17" s="196"/>
      <c r="Q17" s="196"/>
      <c r="R17" s="196"/>
      <c r="S17" s="210"/>
      <c r="T17" s="342"/>
      <c r="U17" s="342"/>
      <c r="V17" s="211">
        <f t="shared" si="0"/>
        <v>0</v>
      </c>
    </row>
    <row r="18" spans="1:22" s="197" customFormat="1">
      <c r="A18" s="208">
        <v>12</v>
      </c>
      <c r="B18" s="1" t="s">
        <v>111</v>
      </c>
      <c r="C18" s="209"/>
      <c r="D18" s="196"/>
      <c r="E18" s="196"/>
      <c r="F18" s="196"/>
      <c r="G18" s="196"/>
      <c r="H18" s="196"/>
      <c r="I18" s="196"/>
      <c r="J18" s="196"/>
      <c r="K18" s="196"/>
      <c r="L18" s="210"/>
      <c r="M18" s="209"/>
      <c r="N18" s="196"/>
      <c r="O18" s="196"/>
      <c r="P18" s="196"/>
      <c r="Q18" s="196"/>
      <c r="R18" s="196"/>
      <c r="S18" s="210"/>
      <c r="T18" s="342"/>
      <c r="U18" s="342"/>
      <c r="V18" s="211">
        <f t="shared" si="0"/>
        <v>0</v>
      </c>
    </row>
    <row r="19" spans="1:22" s="197" customFormat="1">
      <c r="A19" s="208">
        <v>13</v>
      </c>
      <c r="B19" s="1" t="s">
        <v>112</v>
      </c>
      <c r="C19" s="209"/>
      <c r="D19" s="196"/>
      <c r="E19" s="196"/>
      <c r="F19" s="196"/>
      <c r="G19" s="196"/>
      <c r="H19" s="196"/>
      <c r="I19" s="196"/>
      <c r="J19" s="196"/>
      <c r="K19" s="196"/>
      <c r="L19" s="210"/>
      <c r="M19" s="209"/>
      <c r="N19" s="196"/>
      <c r="O19" s="196"/>
      <c r="P19" s="196"/>
      <c r="Q19" s="196"/>
      <c r="R19" s="196"/>
      <c r="S19" s="210"/>
      <c r="T19" s="342"/>
      <c r="U19" s="342"/>
      <c r="V19" s="211">
        <f t="shared" si="0"/>
        <v>0</v>
      </c>
    </row>
    <row r="20" spans="1:22" s="197" customFormat="1">
      <c r="A20" s="208">
        <v>14</v>
      </c>
      <c r="B20" s="1" t="s">
        <v>113</v>
      </c>
      <c r="C20" s="209"/>
      <c r="D20" s="196"/>
      <c r="E20" s="196"/>
      <c r="F20" s="196"/>
      <c r="G20" s="196"/>
      <c r="H20" s="196"/>
      <c r="I20" s="196"/>
      <c r="J20" s="196"/>
      <c r="K20" s="196"/>
      <c r="L20" s="210"/>
      <c r="M20" s="209"/>
      <c r="N20" s="196"/>
      <c r="O20" s="196"/>
      <c r="P20" s="196"/>
      <c r="Q20" s="196"/>
      <c r="R20" s="196"/>
      <c r="S20" s="210"/>
      <c r="T20" s="342"/>
      <c r="U20" s="342"/>
      <c r="V20" s="211">
        <f t="shared" si="0"/>
        <v>0</v>
      </c>
    </row>
    <row r="21" spans="1:22" ht="13.5" thickBot="1">
      <c r="A21" s="198"/>
      <c r="B21" s="212" t="s">
        <v>114</v>
      </c>
      <c r="C21" s="213">
        <f>SUM(C7:C20)</f>
        <v>0</v>
      </c>
      <c r="D21" s="200">
        <f t="shared" ref="D21:V21" si="1">SUM(D7:D20)</f>
        <v>0</v>
      </c>
      <c r="E21" s="200">
        <f t="shared" si="1"/>
        <v>0</v>
      </c>
      <c r="F21" s="200">
        <f t="shared" si="1"/>
        <v>0</v>
      </c>
      <c r="G21" s="200">
        <f t="shared" si="1"/>
        <v>0</v>
      </c>
      <c r="H21" s="200">
        <f t="shared" si="1"/>
        <v>0</v>
      </c>
      <c r="I21" s="200">
        <f t="shared" si="1"/>
        <v>0</v>
      </c>
      <c r="J21" s="200">
        <f t="shared" si="1"/>
        <v>0</v>
      </c>
      <c r="K21" s="200">
        <f t="shared" si="1"/>
        <v>0</v>
      </c>
      <c r="L21" s="214">
        <f t="shared" si="1"/>
        <v>0</v>
      </c>
      <c r="M21" s="213">
        <f t="shared" si="1"/>
        <v>0</v>
      </c>
      <c r="N21" s="200">
        <f t="shared" si="1"/>
        <v>0</v>
      </c>
      <c r="O21" s="200">
        <f t="shared" si="1"/>
        <v>0</v>
      </c>
      <c r="P21" s="200">
        <f t="shared" si="1"/>
        <v>0</v>
      </c>
      <c r="Q21" s="200">
        <f t="shared" si="1"/>
        <v>0</v>
      </c>
      <c r="R21" s="200">
        <f t="shared" si="1"/>
        <v>0</v>
      </c>
      <c r="S21" s="214">
        <f>SUM(S7:S20)</f>
        <v>0</v>
      </c>
      <c r="T21" s="214">
        <f>SUM(T7:T20)</f>
        <v>0</v>
      </c>
      <c r="U21" s="214">
        <f t="shared" ref="U21" si="2">SUM(U7:U20)</f>
        <v>0</v>
      </c>
      <c r="V21" s="215">
        <f t="shared" si="1"/>
        <v>0</v>
      </c>
    </row>
    <row r="24" spans="1:22">
      <c r="A24" s="7"/>
      <c r="B24" s="7"/>
      <c r="C24" s="108"/>
      <c r="D24" s="108"/>
      <c r="E24" s="108"/>
    </row>
    <row r="25" spans="1:22">
      <c r="A25" s="216"/>
      <c r="B25" s="216"/>
      <c r="C25" s="7"/>
      <c r="D25" s="108"/>
      <c r="E25" s="108"/>
    </row>
    <row r="26" spans="1:22">
      <c r="A26" s="216"/>
      <c r="B26" s="109"/>
      <c r="C26" s="7"/>
      <c r="D26" s="108"/>
      <c r="E26" s="108"/>
    </row>
    <row r="27" spans="1:22">
      <c r="A27" s="216"/>
      <c r="B27" s="216"/>
      <c r="C27" s="7"/>
      <c r="D27" s="108"/>
      <c r="E27" s="108"/>
    </row>
    <row r="28" spans="1:22">
      <c r="A28" s="216"/>
      <c r="B28" s="109"/>
      <c r="C28" s="7"/>
      <c r="D28" s="108"/>
      <c r="E28" s="10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C8" activePane="bottomRight" state="frozen"/>
      <selection activeCell="B9" sqref="B9"/>
      <selection pane="topRight" activeCell="B9" sqref="B9"/>
      <selection pane="bottomLeft" activeCell="B9" sqref="B9"/>
      <selection pane="bottomRight" activeCell="B1" sqref="B1:B2"/>
    </sheetView>
  </sheetViews>
  <sheetFormatPr defaultColWidth="9.140625" defaultRowHeight="12.75"/>
  <cols>
    <col min="1" max="1" width="10.5703125" style="4" bestFit="1" customWidth="1"/>
    <col min="2" max="2" width="101.85546875" style="4" customWidth="1"/>
    <col min="3" max="3" width="13.7109375" style="343" customWidth="1"/>
    <col min="4" max="4" width="14.85546875" style="343" bestFit="1" customWidth="1"/>
    <col min="5" max="5" width="17.7109375" style="343" customWidth="1"/>
    <col min="6" max="6" width="15.85546875" style="343" customWidth="1"/>
    <col min="7" max="7" width="17.42578125" style="343" customWidth="1"/>
    <col min="8" max="8" width="15.28515625" style="343" customWidth="1"/>
    <col min="9" max="16384" width="9.140625" style="62"/>
  </cols>
  <sheetData>
    <row r="1" spans="1:9">
      <c r="A1" s="2" t="s">
        <v>35</v>
      </c>
      <c r="B1" s="4" t="s">
        <v>424</v>
      </c>
    </row>
    <row r="2" spans="1:9">
      <c r="A2" s="2" t="s">
        <v>36</v>
      </c>
      <c r="B2" s="4" t="s">
        <v>423</v>
      </c>
    </row>
    <row r="4" spans="1:9" ht="13.5" thickBot="1">
      <c r="A4" s="2" t="s">
        <v>267</v>
      </c>
      <c r="B4" s="201" t="s">
        <v>394</v>
      </c>
    </row>
    <row r="5" spans="1:9">
      <c r="A5" s="202"/>
      <c r="B5" s="217"/>
      <c r="C5" s="344" t="s">
        <v>0</v>
      </c>
      <c r="D5" s="344" t="s">
        <v>1</v>
      </c>
      <c r="E5" s="344" t="s">
        <v>2</v>
      </c>
      <c r="F5" s="344" t="s">
        <v>3</v>
      </c>
      <c r="G5" s="345" t="s">
        <v>4</v>
      </c>
      <c r="H5" s="346" t="s">
        <v>10</v>
      </c>
      <c r="I5" s="218"/>
    </row>
    <row r="6" spans="1:9" s="218" customFormat="1" ht="12.75" customHeight="1">
      <c r="A6" s="219"/>
      <c r="B6" s="490" t="s">
        <v>266</v>
      </c>
      <c r="C6" s="492" t="s">
        <v>386</v>
      </c>
      <c r="D6" s="494" t="s">
        <v>385</v>
      </c>
      <c r="E6" s="495"/>
      <c r="F6" s="492" t="s">
        <v>390</v>
      </c>
      <c r="G6" s="492" t="s">
        <v>391</v>
      </c>
      <c r="H6" s="488" t="s">
        <v>389</v>
      </c>
    </row>
    <row r="7" spans="1:9" ht="38.25">
      <c r="A7" s="221"/>
      <c r="B7" s="491"/>
      <c r="C7" s="493"/>
      <c r="D7" s="347" t="s">
        <v>388</v>
      </c>
      <c r="E7" s="347" t="s">
        <v>387</v>
      </c>
      <c r="F7" s="493"/>
      <c r="G7" s="493"/>
      <c r="H7" s="489"/>
      <c r="I7" s="218"/>
    </row>
    <row r="8" spans="1:9">
      <c r="A8" s="219">
        <v>1</v>
      </c>
      <c r="B8" s="1" t="s">
        <v>101</v>
      </c>
      <c r="C8" s="348">
        <v>23906035.030000001</v>
      </c>
      <c r="D8" s="349"/>
      <c r="E8" s="348"/>
      <c r="F8" s="348">
        <v>19752304.780000001</v>
      </c>
      <c r="G8" s="350">
        <v>19752304.780000001</v>
      </c>
      <c r="H8" s="352">
        <f>G8/(C8+E8)</f>
        <v>0.82624762973920896</v>
      </c>
    </row>
    <row r="9" spans="1:9" ht="15" customHeight="1">
      <c r="A9" s="219">
        <v>2</v>
      </c>
      <c r="B9" s="1" t="s">
        <v>102</v>
      </c>
      <c r="C9" s="348"/>
      <c r="D9" s="349"/>
      <c r="E9" s="348"/>
      <c r="F9" s="348"/>
      <c r="G9" s="350"/>
      <c r="H9" s="352"/>
    </row>
    <row r="10" spans="1:9">
      <c r="A10" s="219">
        <v>3</v>
      </c>
      <c r="B10" s="1" t="s">
        <v>286</v>
      </c>
      <c r="C10" s="348"/>
      <c r="D10" s="349"/>
      <c r="E10" s="348"/>
      <c r="F10" s="348"/>
      <c r="G10" s="350"/>
      <c r="H10" s="352"/>
    </row>
    <row r="11" spans="1:9">
      <c r="A11" s="219">
        <v>4</v>
      </c>
      <c r="B11" s="1" t="s">
        <v>103</v>
      </c>
      <c r="C11" s="348"/>
      <c r="D11" s="349"/>
      <c r="E11" s="348"/>
      <c r="F11" s="348"/>
      <c r="G11" s="350"/>
      <c r="H11" s="352"/>
    </row>
    <row r="12" spans="1:9">
      <c r="A12" s="219">
        <v>5</v>
      </c>
      <c r="B12" s="1" t="s">
        <v>104</v>
      </c>
      <c r="C12" s="348"/>
      <c r="D12" s="349"/>
      <c r="E12" s="348"/>
      <c r="F12" s="348"/>
      <c r="G12" s="350"/>
      <c r="H12" s="352"/>
    </row>
    <row r="13" spans="1:9">
      <c r="A13" s="219">
        <v>6</v>
      </c>
      <c r="B13" s="1" t="s">
        <v>105</v>
      </c>
      <c r="C13" s="348">
        <v>72714518.82738027</v>
      </c>
      <c r="D13" s="349"/>
      <c r="E13" s="348"/>
      <c r="F13" s="348">
        <v>40810406.32738027</v>
      </c>
      <c r="G13" s="350">
        <v>40810406.32738027</v>
      </c>
      <c r="H13" s="352">
        <f t="shared" ref="H13:H22" si="0">G13/(C13+E13)</f>
        <v>0.56124150974940268</v>
      </c>
    </row>
    <row r="14" spans="1:9">
      <c r="A14" s="219">
        <v>7</v>
      </c>
      <c r="B14" s="1" t="s">
        <v>106</v>
      </c>
      <c r="C14" s="348"/>
      <c r="D14" s="349"/>
      <c r="E14" s="348"/>
      <c r="F14" s="348"/>
      <c r="G14" s="350"/>
      <c r="H14" s="352"/>
    </row>
    <row r="15" spans="1:9">
      <c r="A15" s="219">
        <v>8</v>
      </c>
      <c r="B15" s="1" t="s">
        <v>107</v>
      </c>
      <c r="C15" s="348">
        <v>537204686.38731205</v>
      </c>
      <c r="D15" s="349">
        <v>34912089.640000001</v>
      </c>
      <c r="E15" s="348">
        <v>6982417.9280000003</v>
      </c>
      <c r="F15" s="348">
        <v>424142593.73648405</v>
      </c>
      <c r="G15" s="350">
        <v>424142593.73648405</v>
      </c>
      <c r="H15" s="352">
        <f t="shared" si="0"/>
        <v>0.77940581534017395</v>
      </c>
    </row>
    <row r="16" spans="1:9">
      <c r="A16" s="219">
        <v>9</v>
      </c>
      <c r="B16" s="1" t="s">
        <v>108</v>
      </c>
      <c r="C16" s="348"/>
      <c r="D16" s="349"/>
      <c r="E16" s="348"/>
      <c r="F16" s="348"/>
      <c r="G16" s="350"/>
      <c r="H16" s="352"/>
    </row>
    <row r="17" spans="1:8">
      <c r="A17" s="219">
        <v>10</v>
      </c>
      <c r="B17" s="1" t="s">
        <v>109</v>
      </c>
      <c r="C17" s="348">
        <v>2340715.0701060002</v>
      </c>
      <c r="D17" s="349"/>
      <c r="E17" s="348"/>
      <c r="F17" s="348">
        <v>2395575.83402</v>
      </c>
      <c r="G17" s="350">
        <v>2395575.83402</v>
      </c>
      <c r="H17" s="352">
        <f t="shared" si="0"/>
        <v>1.0234376087096817</v>
      </c>
    </row>
    <row r="18" spans="1:8">
      <c r="A18" s="219">
        <v>11</v>
      </c>
      <c r="B18" s="1" t="s">
        <v>110</v>
      </c>
      <c r="C18" s="348">
        <v>11704.996000000003</v>
      </c>
      <c r="D18" s="349"/>
      <c r="E18" s="348"/>
      <c r="F18" s="348">
        <v>17557.494000000006</v>
      </c>
      <c r="G18" s="350">
        <v>17557.494000000006</v>
      </c>
      <c r="H18" s="352">
        <f t="shared" si="0"/>
        <v>1.5000000000000002</v>
      </c>
    </row>
    <row r="19" spans="1:8">
      <c r="A19" s="219">
        <v>12</v>
      </c>
      <c r="B19" s="1" t="s">
        <v>111</v>
      </c>
      <c r="C19" s="348"/>
      <c r="D19" s="349"/>
      <c r="E19" s="348"/>
      <c r="F19" s="348"/>
      <c r="G19" s="350"/>
      <c r="H19" s="352"/>
    </row>
    <row r="20" spans="1:8">
      <c r="A20" s="219">
        <v>13</v>
      </c>
      <c r="B20" s="1" t="s">
        <v>261</v>
      </c>
      <c r="C20" s="348"/>
      <c r="D20" s="349"/>
      <c r="E20" s="348"/>
      <c r="F20" s="348"/>
      <c r="G20" s="350"/>
      <c r="H20" s="352"/>
    </row>
    <row r="21" spans="1:8">
      <c r="A21" s="219">
        <v>14</v>
      </c>
      <c r="B21" s="1" t="s">
        <v>113</v>
      </c>
      <c r="C21" s="348">
        <v>57536444.669999994</v>
      </c>
      <c r="D21" s="349"/>
      <c r="E21" s="348"/>
      <c r="F21" s="348">
        <v>44421122.774999991</v>
      </c>
      <c r="G21" s="350">
        <v>44421122.774999991</v>
      </c>
      <c r="H21" s="352">
        <f t="shared" si="0"/>
        <v>0.77205192343352336</v>
      </c>
    </row>
    <row r="22" spans="1:8" ht="13.5" thickBot="1">
      <c r="A22" s="222"/>
      <c r="B22" s="223" t="s">
        <v>114</v>
      </c>
      <c r="C22" s="351">
        <f>SUM(C8:C21)</f>
        <v>693714104.98079836</v>
      </c>
      <c r="D22" s="351">
        <f>SUM(D8:D21)</f>
        <v>34912089.640000001</v>
      </c>
      <c r="E22" s="351">
        <f>SUM(E8:E21)</f>
        <v>6982417.9280000003</v>
      </c>
      <c r="F22" s="351">
        <f>SUM(F8:F21)</f>
        <v>531539560.94688433</v>
      </c>
      <c r="G22" s="351">
        <f>SUM(G8:G21)</f>
        <v>531539560.94688433</v>
      </c>
      <c r="H22" s="434">
        <f t="shared" si="0"/>
        <v>0.75858741062436919</v>
      </c>
    </row>
  </sheetData>
  <mergeCells count="6">
    <mergeCell ref="H6:H7"/>
    <mergeCell ref="B6:B7"/>
    <mergeCell ref="C6:C7"/>
    <mergeCell ref="D6:E6"/>
    <mergeCell ref="F6:F7"/>
    <mergeCell ref="G6: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13" activePane="bottomRight" state="frozen"/>
      <selection pane="topRight" activeCell="C1" sqref="C1"/>
      <selection pane="bottomLeft" activeCell="A6" sqref="A6"/>
      <selection pane="bottomRight" activeCell="B27" sqref="B27:B28"/>
    </sheetView>
  </sheetViews>
  <sheetFormatPr defaultColWidth="9.140625" defaultRowHeight="12.75"/>
  <cols>
    <col min="1" max="1" width="10.5703125" style="343" bestFit="1" customWidth="1"/>
    <col min="2" max="2" width="104.140625" style="343" customWidth="1"/>
    <col min="3" max="11" width="12.7109375" style="343" customWidth="1"/>
    <col min="12" max="16384" width="9.140625" style="343"/>
  </cols>
  <sheetData>
    <row r="1" spans="1:11">
      <c r="A1" s="343" t="s">
        <v>35</v>
      </c>
      <c r="B1" s="4" t="s">
        <v>424</v>
      </c>
    </row>
    <row r="2" spans="1:11">
      <c r="A2" s="343" t="s">
        <v>36</v>
      </c>
      <c r="B2" s="4" t="s">
        <v>423</v>
      </c>
      <c r="C2" s="369"/>
      <c r="D2" s="369"/>
    </row>
    <row r="3" spans="1:11">
      <c r="B3" s="369"/>
      <c r="C3" s="369"/>
      <c r="D3" s="369"/>
    </row>
    <row r="4" spans="1:11" ht="13.5" thickBot="1">
      <c r="A4" s="343" t="s">
        <v>263</v>
      </c>
      <c r="B4" s="399" t="s">
        <v>396</v>
      </c>
      <c r="C4" s="369"/>
      <c r="D4" s="369"/>
    </row>
    <row r="5" spans="1:11" ht="30" customHeight="1">
      <c r="A5" s="496"/>
      <c r="B5" s="497"/>
      <c r="C5" s="498" t="s">
        <v>413</v>
      </c>
      <c r="D5" s="498"/>
      <c r="E5" s="498"/>
      <c r="F5" s="498" t="s">
        <v>414</v>
      </c>
      <c r="G5" s="498"/>
      <c r="H5" s="498"/>
      <c r="I5" s="498" t="s">
        <v>415</v>
      </c>
      <c r="J5" s="498"/>
      <c r="K5" s="499"/>
    </row>
    <row r="6" spans="1:11">
      <c r="A6" s="370"/>
      <c r="B6" s="371"/>
      <c r="C6" s="69" t="s">
        <v>74</v>
      </c>
      <c r="D6" s="69" t="s">
        <v>75</v>
      </c>
      <c r="E6" s="69" t="s">
        <v>76</v>
      </c>
      <c r="F6" s="69" t="s">
        <v>74</v>
      </c>
      <c r="G6" s="69" t="s">
        <v>75</v>
      </c>
      <c r="H6" s="69" t="s">
        <v>76</v>
      </c>
      <c r="I6" s="69" t="s">
        <v>74</v>
      </c>
      <c r="J6" s="69" t="s">
        <v>75</v>
      </c>
      <c r="K6" s="69" t="s">
        <v>76</v>
      </c>
    </row>
    <row r="7" spans="1:11">
      <c r="A7" s="372" t="s">
        <v>399</v>
      </c>
      <c r="B7" s="373"/>
      <c r="C7" s="373"/>
      <c r="D7" s="373"/>
      <c r="E7" s="373"/>
      <c r="F7" s="373"/>
      <c r="G7" s="373"/>
      <c r="H7" s="373"/>
      <c r="I7" s="373"/>
      <c r="J7" s="373"/>
      <c r="K7" s="374"/>
    </row>
    <row r="8" spans="1:11">
      <c r="A8" s="375">
        <v>1</v>
      </c>
      <c r="B8" s="376" t="s">
        <v>397</v>
      </c>
      <c r="C8" s="377"/>
      <c r="D8" s="377"/>
      <c r="E8" s="377"/>
      <c r="F8" s="378">
        <v>21374901.740000002</v>
      </c>
      <c r="G8" s="378">
        <v>36730405.007521003</v>
      </c>
      <c r="H8" s="438">
        <f>F8+G8</f>
        <v>58105306.747521006</v>
      </c>
      <c r="I8" s="378">
        <v>7095102.1600000001</v>
      </c>
      <c r="J8" s="378">
        <v>27530769.220021002</v>
      </c>
      <c r="K8" s="438">
        <f>I8+J8</f>
        <v>34625871.380021006</v>
      </c>
    </row>
    <row r="9" spans="1:11">
      <c r="A9" s="372" t="s">
        <v>400</v>
      </c>
      <c r="B9" s="373"/>
      <c r="C9" s="373"/>
      <c r="D9" s="373"/>
      <c r="E9" s="373"/>
      <c r="F9" s="373"/>
      <c r="G9" s="373"/>
      <c r="H9" s="373"/>
      <c r="I9" s="373"/>
      <c r="J9" s="373"/>
      <c r="K9" s="374"/>
    </row>
    <row r="10" spans="1:11">
      <c r="A10" s="379">
        <v>2</v>
      </c>
      <c r="B10" s="380" t="s">
        <v>410</v>
      </c>
      <c r="C10" s="380"/>
      <c r="D10" s="381"/>
      <c r="E10" s="381"/>
      <c r="F10" s="381"/>
      <c r="G10" s="381"/>
      <c r="H10" s="381"/>
      <c r="I10" s="381"/>
      <c r="J10" s="381"/>
      <c r="K10" s="382"/>
    </row>
    <row r="11" spans="1:11">
      <c r="A11" s="379">
        <v>3</v>
      </c>
      <c r="B11" s="380" t="s">
        <v>402</v>
      </c>
      <c r="C11" s="380">
        <v>344057307.1192857</v>
      </c>
      <c r="D11" s="381">
        <v>178835891.20313099</v>
      </c>
      <c r="E11" s="435">
        <f>C11+D11</f>
        <v>522893198.32241666</v>
      </c>
      <c r="F11" s="435">
        <v>3500000</v>
      </c>
      <c r="G11" s="435">
        <v>3919650.0000000005</v>
      </c>
      <c r="H11" s="438">
        <f>F11+G11</f>
        <v>7419650</v>
      </c>
      <c r="I11" s="381">
        <v>3500000</v>
      </c>
      <c r="J11" s="381">
        <v>3919650.0000000005</v>
      </c>
      <c r="K11" s="438">
        <f>I11+J11</f>
        <v>7419650</v>
      </c>
    </row>
    <row r="12" spans="1:11">
      <c r="A12" s="379">
        <v>4</v>
      </c>
      <c r="B12" s="380" t="s">
        <v>403</v>
      </c>
      <c r="C12" s="380"/>
      <c r="D12" s="381"/>
      <c r="E12" s="381"/>
      <c r="F12" s="381"/>
      <c r="G12" s="381"/>
      <c r="H12" s="381"/>
      <c r="I12" s="381"/>
      <c r="J12" s="381"/>
      <c r="K12" s="382"/>
    </row>
    <row r="13" spans="1:11">
      <c r="A13" s="379">
        <v>5</v>
      </c>
      <c r="B13" s="380" t="s">
        <v>416</v>
      </c>
      <c r="C13" s="380"/>
      <c r="D13" s="381"/>
      <c r="E13" s="381"/>
      <c r="F13" s="381"/>
      <c r="G13" s="381"/>
      <c r="H13" s="381"/>
      <c r="I13" s="381"/>
      <c r="J13" s="381"/>
      <c r="K13" s="382"/>
    </row>
    <row r="14" spans="1:11">
      <c r="A14" s="379">
        <v>6</v>
      </c>
      <c r="B14" s="380" t="s">
        <v>419</v>
      </c>
      <c r="C14" s="380">
        <v>35258486.280000001</v>
      </c>
      <c r="D14" s="381"/>
      <c r="E14" s="435">
        <f>C14+D14</f>
        <v>35258486.280000001</v>
      </c>
      <c r="F14" s="435">
        <v>10577545.884</v>
      </c>
      <c r="G14" s="381">
        <v>0</v>
      </c>
      <c r="H14" s="438">
        <f>F14+G14</f>
        <v>10577545.884</v>
      </c>
      <c r="I14" s="381">
        <v>1762924.3140000002</v>
      </c>
      <c r="J14" s="381">
        <v>0</v>
      </c>
      <c r="K14" s="438">
        <f>I14+J14</f>
        <v>1762924.3140000002</v>
      </c>
    </row>
    <row r="15" spans="1:11">
      <c r="A15" s="379">
        <v>7</v>
      </c>
      <c r="B15" s="380" t="s">
        <v>409</v>
      </c>
      <c r="C15" s="380">
        <v>26988523.579999998</v>
      </c>
      <c r="D15" s="381">
        <v>5242287.4381990004</v>
      </c>
      <c r="E15" s="435">
        <f>C15+D15</f>
        <v>32230811.018198997</v>
      </c>
      <c r="F15" s="435">
        <v>13867864.279999999</v>
      </c>
      <c r="G15" s="435">
        <v>2655997.09</v>
      </c>
      <c r="H15" s="438">
        <f>F15+G15</f>
        <v>16523861.369999999</v>
      </c>
      <c r="I15" s="381">
        <v>13867864.279999999</v>
      </c>
      <c r="J15" s="381">
        <v>2655997.09</v>
      </c>
      <c r="K15" s="438">
        <f>I15+J15</f>
        <v>16523861.369999999</v>
      </c>
    </row>
    <row r="16" spans="1:11">
      <c r="A16" s="379">
        <v>8</v>
      </c>
      <c r="B16" s="383" t="s">
        <v>404</v>
      </c>
      <c r="C16" s="436">
        <f>SUM(C10:C15)</f>
        <v>406304316.97928566</v>
      </c>
      <c r="D16" s="436">
        <f t="shared" ref="D16" si="0">SUM(D10:D15)</f>
        <v>184078178.64133</v>
      </c>
      <c r="E16" s="439">
        <f>C16+D16</f>
        <v>590382495.62061572</v>
      </c>
      <c r="F16" s="436">
        <f t="shared" ref="F16:J16" si="1">SUM(F10:F15)</f>
        <v>27945410.163999997</v>
      </c>
      <c r="G16" s="436">
        <f t="shared" si="1"/>
        <v>6575647.0899999999</v>
      </c>
      <c r="H16" s="440">
        <f>F16+G16</f>
        <v>34521057.253999993</v>
      </c>
      <c r="I16" s="436">
        <f t="shared" si="1"/>
        <v>19130788.594000001</v>
      </c>
      <c r="J16" s="436">
        <f t="shared" si="1"/>
        <v>6575647.0899999999</v>
      </c>
      <c r="K16" s="440">
        <f>I16+J16</f>
        <v>25706435.684</v>
      </c>
    </row>
    <row r="17" spans="1:11">
      <c r="A17" s="372" t="s">
        <v>401</v>
      </c>
      <c r="B17" s="373"/>
      <c r="C17" s="373"/>
      <c r="D17" s="373"/>
      <c r="E17" s="373"/>
      <c r="F17" s="373"/>
      <c r="G17" s="373"/>
      <c r="H17" s="373"/>
      <c r="I17" s="373"/>
      <c r="J17" s="373"/>
      <c r="K17" s="374"/>
    </row>
    <row r="18" spans="1:11">
      <c r="A18" s="379">
        <v>9</v>
      </c>
      <c r="B18" s="380" t="s">
        <v>408</v>
      </c>
      <c r="C18" s="380"/>
      <c r="D18" s="381"/>
      <c r="E18" s="381"/>
      <c r="F18" s="381"/>
      <c r="G18" s="381"/>
      <c r="H18" s="381"/>
      <c r="I18" s="381"/>
      <c r="J18" s="381"/>
      <c r="K18" s="382"/>
    </row>
    <row r="19" spans="1:11">
      <c r="A19" s="379">
        <v>10</v>
      </c>
      <c r="B19" s="380" t="s">
        <v>407</v>
      </c>
      <c r="C19" s="380">
        <v>448597222.30000001</v>
      </c>
      <c r="D19" s="381">
        <v>141761172.12664101</v>
      </c>
      <c r="E19" s="435">
        <f>C19+D19</f>
        <v>590358394.42664099</v>
      </c>
      <c r="F19" s="381">
        <v>15090601.489999998</v>
      </c>
      <c r="G19" s="381">
        <v>1880592.1888565002</v>
      </c>
      <c r="H19" s="438">
        <f>F19+G19</f>
        <v>16971193.678856499</v>
      </c>
      <c r="I19" s="381">
        <v>29370401.07</v>
      </c>
      <c r="J19" s="381">
        <v>16058118.148856502</v>
      </c>
      <c r="K19" s="438">
        <f>I19+J19</f>
        <v>45428519.218856499</v>
      </c>
    </row>
    <row r="20" spans="1:11">
      <c r="A20" s="379">
        <v>11</v>
      </c>
      <c r="B20" s="380" t="s">
        <v>406</v>
      </c>
      <c r="C20" s="380"/>
      <c r="D20" s="381"/>
      <c r="E20" s="381"/>
      <c r="F20" s="381"/>
      <c r="G20" s="381"/>
      <c r="H20" s="381"/>
      <c r="I20" s="381"/>
      <c r="J20" s="381"/>
      <c r="K20" s="382"/>
    </row>
    <row r="21" spans="1:11" ht="13.5" thickBot="1">
      <c r="A21" s="384">
        <v>12</v>
      </c>
      <c r="B21" s="385" t="s">
        <v>405</v>
      </c>
      <c r="C21" s="437">
        <f t="shared" ref="C21:J21" si="2">SUM(C18:C20)</f>
        <v>448597222.30000001</v>
      </c>
      <c r="D21" s="437">
        <f t="shared" si="2"/>
        <v>141761172.12664101</v>
      </c>
      <c r="E21" s="437">
        <f t="shared" si="2"/>
        <v>590358394.42664099</v>
      </c>
      <c r="F21" s="437">
        <f t="shared" si="2"/>
        <v>15090601.489999998</v>
      </c>
      <c r="G21" s="437">
        <f t="shared" si="2"/>
        <v>1880592.1888565002</v>
      </c>
      <c r="H21" s="437">
        <f t="shared" si="2"/>
        <v>16971193.678856499</v>
      </c>
      <c r="I21" s="437">
        <f t="shared" si="2"/>
        <v>29370401.07</v>
      </c>
      <c r="J21" s="437">
        <f t="shared" si="2"/>
        <v>16058118.148856502</v>
      </c>
      <c r="K21" s="440">
        <f>I21+J21</f>
        <v>45428519.218856499</v>
      </c>
    </row>
    <row r="22" spans="1:11" ht="38.25" customHeight="1" thickBot="1">
      <c r="A22" s="386"/>
      <c r="B22" s="387"/>
      <c r="C22" s="387"/>
      <c r="D22" s="387"/>
      <c r="E22" s="387"/>
      <c r="F22" s="500" t="s">
        <v>417</v>
      </c>
      <c r="G22" s="498"/>
      <c r="H22" s="498"/>
      <c r="I22" s="500" t="s">
        <v>418</v>
      </c>
      <c r="J22" s="498"/>
      <c r="K22" s="499"/>
    </row>
    <row r="23" spans="1:11">
      <c r="A23" s="388">
        <v>13</v>
      </c>
      <c r="B23" s="389" t="s">
        <v>397</v>
      </c>
      <c r="C23" s="390"/>
      <c r="D23" s="390"/>
      <c r="E23" s="390"/>
      <c r="F23" s="441">
        <v>21374901.740000002</v>
      </c>
      <c r="G23" s="441">
        <v>36730405.007521003</v>
      </c>
      <c r="H23" s="441">
        <f>F23+G23</f>
        <v>58105306.747521006</v>
      </c>
      <c r="I23" s="441">
        <v>7095102.1600000001</v>
      </c>
      <c r="J23" s="441">
        <v>27530769.220021002</v>
      </c>
      <c r="K23" s="442">
        <f>I23+J23</f>
        <v>34625871.380021006</v>
      </c>
    </row>
    <row r="24" spans="1:11" ht="13.5" thickBot="1">
      <c r="A24" s="391">
        <v>14</v>
      </c>
      <c r="B24" s="392" t="s">
        <v>411</v>
      </c>
      <c r="C24" s="393"/>
      <c r="D24" s="394"/>
      <c r="E24" s="395"/>
      <c r="F24" s="443">
        <f>MAX(F16-F21,F16*0.25)</f>
        <v>12854808.673999999</v>
      </c>
      <c r="G24" s="443">
        <f t="shared" ref="G24:K24" si="3">MAX(G16-G21,G16*0.25)</f>
        <v>4695054.9011434997</v>
      </c>
      <c r="H24" s="443">
        <f t="shared" si="3"/>
        <v>17549863.575143494</v>
      </c>
      <c r="I24" s="443">
        <f t="shared" si="3"/>
        <v>4782697.1485000001</v>
      </c>
      <c r="J24" s="443">
        <f t="shared" si="3"/>
        <v>1643911.7725</v>
      </c>
      <c r="K24" s="443">
        <f t="shared" si="3"/>
        <v>6426608.9210000001</v>
      </c>
    </row>
    <row r="25" spans="1:11" ht="13.5" thickBot="1">
      <c r="A25" s="396">
        <v>15</v>
      </c>
      <c r="B25" s="397" t="s">
        <v>412</v>
      </c>
      <c r="C25" s="398"/>
      <c r="D25" s="398"/>
      <c r="E25" s="398"/>
      <c r="F25" s="444">
        <f>F23/F24</f>
        <v>1.6627942338210489</v>
      </c>
      <c r="G25" s="444">
        <f t="shared" ref="G25:K25" si="4">G23/G24</f>
        <v>7.8232109700304386</v>
      </c>
      <c r="H25" s="444">
        <f t="shared" si="4"/>
        <v>3.3108694263480003</v>
      </c>
      <c r="I25" s="444">
        <f t="shared" si="4"/>
        <v>1.4834939239724265</v>
      </c>
      <c r="J25" s="444">
        <f t="shared" si="4"/>
        <v>16.747108744256529</v>
      </c>
      <c r="K25" s="444">
        <f t="shared" si="4"/>
        <v>5.3878914689946802</v>
      </c>
    </row>
    <row r="27" spans="1:11" ht="25.5">
      <c r="B27" s="368" t="s">
        <v>459</v>
      </c>
    </row>
    <row r="28" spans="1:11">
      <c r="B28" s="343" t="s">
        <v>460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1" sqref="B1:B2"/>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7" width="4.42578125" style="4" customWidth="1"/>
    <col min="8" max="8" width="4.85546875" style="4" customWidth="1"/>
    <col min="9" max="9" width="4.42578125" style="4" customWidth="1"/>
    <col min="10" max="13" width="12.7109375" style="4" customWidth="1"/>
    <col min="14" max="14" width="31" style="4" bestFit="1" customWidth="1"/>
    <col min="15" max="16384" width="9.140625" style="62"/>
  </cols>
  <sheetData>
    <row r="1" spans="1:14">
      <c r="A1" s="4" t="s">
        <v>35</v>
      </c>
      <c r="B1" s="4" t="s">
        <v>424</v>
      </c>
    </row>
    <row r="2" spans="1:14" ht="14.25" customHeight="1">
      <c r="A2" s="4" t="s">
        <v>36</v>
      </c>
      <c r="B2" s="4" t="s">
        <v>423</v>
      </c>
    </row>
    <row r="3" spans="1:14" ht="14.25" customHeight="1"/>
    <row r="4" spans="1:14" ht="13.5" thickBot="1">
      <c r="A4" s="4" t="s">
        <v>279</v>
      </c>
      <c r="B4" s="303" t="s">
        <v>33</v>
      </c>
    </row>
    <row r="5" spans="1:14" s="229" customFormat="1">
      <c r="A5" s="225"/>
      <c r="B5" s="226"/>
      <c r="C5" s="227" t="s">
        <v>0</v>
      </c>
      <c r="D5" s="227" t="s">
        <v>1</v>
      </c>
      <c r="E5" s="227" t="s">
        <v>2</v>
      </c>
      <c r="F5" s="227" t="s">
        <v>3</v>
      </c>
      <c r="G5" s="227" t="s">
        <v>4</v>
      </c>
      <c r="H5" s="227" t="s">
        <v>10</v>
      </c>
      <c r="I5" s="227" t="s">
        <v>13</v>
      </c>
      <c r="J5" s="227" t="s">
        <v>14</v>
      </c>
      <c r="K5" s="227" t="s">
        <v>15</v>
      </c>
      <c r="L5" s="227" t="s">
        <v>16</v>
      </c>
      <c r="M5" s="227" t="s">
        <v>17</v>
      </c>
      <c r="N5" s="228" t="s">
        <v>18</v>
      </c>
    </row>
    <row r="6" spans="1:14" ht="25.5">
      <c r="A6" s="230"/>
      <c r="B6" s="231"/>
      <c r="C6" s="232" t="s">
        <v>278</v>
      </c>
      <c r="D6" s="233" t="s">
        <v>277</v>
      </c>
      <c r="E6" s="234" t="s">
        <v>276</v>
      </c>
      <c r="F6" s="235">
        <v>0</v>
      </c>
      <c r="G6" s="235">
        <v>0.2</v>
      </c>
      <c r="H6" s="235">
        <v>0.35</v>
      </c>
      <c r="I6" s="235">
        <v>0.5</v>
      </c>
      <c r="J6" s="235">
        <v>0.75</v>
      </c>
      <c r="K6" s="235">
        <v>1</v>
      </c>
      <c r="L6" s="235">
        <v>1.5</v>
      </c>
      <c r="M6" s="235">
        <v>2.5</v>
      </c>
      <c r="N6" s="302" t="s">
        <v>294</v>
      </c>
    </row>
    <row r="7" spans="1:14" ht="15">
      <c r="A7" s="236">
        <v>1</v>
      </c>
      <c r="B7" s="237" t="s">
        <v>275</v>
      </c>
      <c r="C7" s="238">
        <f>SUM(C8:C13)</f>
        <v>12961000</v>
      </c>
      <c r="D7" s="231"/>
      <c r="E7" s="239">
        <f t="shared" ref="E7:M7" si="0">SUM(E8:E13)</f>
        <v>1814540.0000000002</v>
      </c>
      <c r="F7" s="240">
        <f>SUM(F8:F13)</f>
        <v>0</v>
      </c>
      <c r="G7" s="240">
        <f t="shared" si="0"/>
        <v>0</v>
      </c>
      <c r="H7" s="240">
        <f t="shared" si="0"/>
        <v>0</v>
      </c>
      <c r="I7" s="240">
        <f t="shared" si="0"/>
        <v>0</v>
      </c>
      <c r="J7" s="240">
        <f t="shared" si="0"/>
        <v>0</v>
      </c>
      <c r="K7" s="240">
        <f t="shared" si="0"/>
        <v>1814540.0000000002</v>
      </c>
      <c r="L7" s="240">
        <f t="shared" si="0"/>
        <v>0</v>
      </c>
      <c r="M7" s="240">
        <f t="shared" si="0"/>
        <v>0</v>
      </c>
      <c r="N7" s="241">
        <f>SUM(N8:N13)</f>
        <v>1814540.0000000002</v>
      </c>
    </row>
    <row r="8" spans="1:14" ht="14.25">
      <c r="A8" s="236">
        <v>1.1000000000000001</v>
      </c>
      <c r="B8" s="242" t="s">
        <v>273</v>
      </c>
      <c r="C8" s="240">
        <v>0</v>
      </c>
      <c r="D8" s="243">
        <v>0.02</v>
      </c>
      <c r="E8" s="239">
        <f>C8*D8</f>
        <v>0</v>
      </c>
      <c r="F8" s="240"/>
      <c r="G8" s="240"/>
      <c r="H8" s="240"/>
      <c r="I8" s="240"/>
      <c r="J8" s="240"/>
      <c r="K8" s="240"/>
      <c r="L8" s="240"/>
      <c r="M8" s="240"/>
      <c r="N8" s="241">
        <f>SUMPRODUCT($F$6:$M$6,F8:M8)</f>
        <v>0</v>
      </c>
    </row>
    <row r="9" spans="1:14" ht="14.25">
      <c r="A9" s="236">
        <v>1.2</v>
      </c>
      <c r="B9" s="242" t="s">
        <v>272</v>
      </c>
      <c r="C9" s="240">
        <v>0</v>
      </c>
      <c r="D9" s="243">
        <v>0.05</v>
      </c>
      <c r="E9" s="239">
        <f>C9*D9</f>
        <v>0</v>
      </c>
      <c r="F9" s="240"/>
      <c r="G9" s="240"/>
      <c r="H9" s="240"/>
      <c r="I9" s="240"/>
      <c r="J9" s="240"/>
      <c r="K9" s="240"/>
      <c r="L9" s="240"/>
      <c r="M9" s="240"/>
      <c r="N9" s="241">
        <f t="shared" ref="N9:N12" si="1">SUMPRODUCT($F$6:$M$6,F9:M9)</f>
        <v>0</v>
      </c>
    </row>
    <row r="10" spans="1:14" ht="14.25">
      <c r="A10" s="236">
        <v>1.3</v>
      </c>
      <c r="B10" s="242" t="s">
        <v>271</v>
      </c>
      <c r="C10" s="240">
        <v>0</v>
      </c>
      <c r="D10" s="243">
        <v>0.08</v>
      </c>
      <c r="E10" s="239">
        <f>C10*D10</f>
        <v>0</v>
      </c>
      <c r="F10" s="240"/>
      <c r="G10" s="240"/>
      <c r="H10" s="240"/>
      <c r="I10" s="240"/>
      <c r="J10" s="240"/>
      <c r="K10" s="240"/>
      <c r="L10" s="240"/>
      <c r="M10" s="240"/>
      <c r="N10" s="241">
        <f>SUMPRODUCT($F$6:$M$6,F10:M10)</f>
        <v>0</v>
      </c>
    </row>
    <row r="11" spans="1:14" ht="14.25">
      <c r="A11" s="236">
        <v>1.4</v>
      </c>
      <c r="B11" s="242" t="s">
        <v>270</v>
      </c>
      <c r="C11" s="240">
        <v>0</v>
      </c>
      <c r="D11" s="243">
        <v>0.11</v>
      </c>
      <c r="E11" s="239">
        <f>C11*D11</f>
        <v>0</v>
      </c>
      <c r="F11" s="240"/>
      <c r="G11" s="240"/>
      <c r="H11" s="240"/>
      <c r="I11" s="240"/>
      <c r="J11" s="240"/>
      <c r="K11" s="240"/>
      <c r="L11" s="240"/>
      <c r="M11" s="240"/>
      <c r="N11" s="241">
        <f t="shared" si="1"/>
        <v>0</v>
      </c>
    </row>
    <row r="12" spans="1:14" ht="14.25">
      <c r="A12" s="236">
        <v>1.5</v>
      </c>
      <c r="B12" s="242" t="s">
        <v>269</v>
      </c>
      <c r="C12" s="240">
        <v>12961000</v>
      </c>
      <c r="D12" s="243">
        <v>0.14000000000000001</v>
      </c>
      <c r="E12" s="239">
        <f>C12*D12</f>
        <v>1814540.0000000002</v>
      </c>
      <c r="F12" s="240"/>
      <c r="G12" s="240"/>
      <c r="H12" s="240"/>
      <c r="I12" s="240"/>
      <c r="J12" s="240"/>
      <c r="K12" s="240">
        <v>1814540.0000000002</v>
      </c>
      <c r="L12" s="240"/>
      <c r="M12" s="240"/>
      <c r="N12" s="241">
        <f t="shared" si="1"/>
        <v>1814540.0000000002</v>
      </c>
    </row>
    <row r="13" spans="1:14" ht="14.25">
      <c r="A13" s="236">
        <v>1.6</v>
      </c>
      <c r="B13" s="244" t="s">
        <v>268</v>
      </c>
      <c r="C13" s="240">
        <v>0</v>
      </c>
      <c r="D13" s="245"/>
      <c r="E13" s="240"/>
      <c r="F13" s="240"/>
      <c r="G13" s="240"/>
      <c r="H13" s="240"/>
      <c r="I13" s="240"/>
      <c r="J13" s="240"/>
      <c r="K13" s="240"/>
      <c r="L13" s="240"/>
      <c r="M13" s="240"/>
      <c r="N13" s="241">
        <f>SUMPRODUCT($F$6:$M$6,F13:M13)</f>
        <v>0</v>
      </c>
    </row>
    <row r="14" spans="1:14" ht="15">
      <c r="A14" s="236">
        <v>2</v>
      </c>
      <c r="B14" s="246" t="s">
        <v>274</v>
      </c>
      <c r="C14" s="238">
        <f>SUM(C15:C20)</f>
        <v>0</v>
      </c>
      <c r="D14" s="231"/>
      <c r="E14" s="239">
        <f t="shared" ref="E14:M14" si="2">SUM(E15:E20)</f>
        <v>0</v>
      </c>
      <c r="F14" s="240">
        <f t="shared" si="2"/>
        <v>0</v>
      </c>
      <c r="G14" s="240">
        <f t="shared" si="2"/>
        <v>0</v>
      </c>
      <c r="H14" s="240">
        <f t="shared" si="2"/>
        <v>0</v>
      </c>
      <c r="I14" s="240">
        <f t="shared" si="2"/>
        <v>0</v>
      </c>
      <c r="J14" s="240">
        <f t="shared" si="2"/>
        <v>0</v>
      </c>
      <c r="K14" s="240">
        <f t="shared" si="2"/>
        <v>0</v>
      </c>
      <c r="L14" s="240">
        <f t="shared" si="2"/>
        <v>0</v>
      </c>
      <c r="M14" s="240">
        <f t="shared" si="2"/>
        <v>0</v>
      </c>
      <c r="N14" s="241">
        <f>SUM(N15:N20)</f>
        <v>0</v>
      </c>
    </row>
    <row r="15" spans="1:14" ht="14.25">
      <c r="A15" s="236">
        <v>2.1</v>
      </c>
      <c r="B15" s="244" t="s">
        <v>273</v>
      </c>
      <c r="C15" s="240"/>
      <c r="D15" s="243">
        <v>5.0000000000000001E-3</v>
      </c>
      <c r="E15" s="239">
        <f>C15*D15</f>
        <v>0</v>
      </c>
      <c r="F15" s="240"/>
      <c r="G15" s="240"/>
      <c r="H15" s="240"/>
      <c r="I15" s="240"/>
      <c r="J15" s="240"/>
      <c r="K15" s="240"/>
      <c r="L15" s="240"/>
      <c r="M15" s="240"/>
      <c r="N15" s="241">
        <f>SUMPRODUCT($F$6:$M$6,F15:M15)</f>
        <v>0</v>
      </c>
    </row>
    <row r="16" spans="1:14" ht="14.25">
      <c r="A16" s="236">
        <v>2.2000000000000002</v>
      </c>
      <c r="B16" s="244" t="s">
        <v>272</v>
      </c>
      <c r="C16" s="240"/>
      <c r="D16" s="243">
        <v>0.01</v>
      </c>
      <c r="E16" s="239">
        <f>C16*D16</f>
        <v>0</v>
      </c>
      <c r="F16" s="240"/>
      <c r="G16" s="240"/>
      <c r="H16" s="240"/>
      <c r="I16" s="240"/>
      <c r="J16" s="240"/>
      <c r="K16" s="240"/>
      <c r="L16" s="240"/>
      <c r="M16" s="240"/>
      <c r="N16" s="241">
        <f t="shared" ref="N16:N20" si="3">SUMPRODUCT($F$6:$M$6,F16:M16)</f>
        <v>0</v>
      </c>
    </row>
    <row r="17" spans="1:14" ht="14.25">
      <c r="A17" s="236">
        <v>2.2999999999999998</v>
      </c>
      <c r="B17" s="244" t="s">
        <v>271</v>
      </c>
      <c r="C17" s="240"/>
      <c r="D17" s="243">
        <v>0.02</v>
      </c>
      <c r="E17" s="239">
        <f>C17*D17</f>
        <v>0</v>
      </c>
      <c r="F17" s="240"/>
      <c r="G17" s="240"/>
      <c r="H17" s="240"/>
      <c r="I17" s="240"/>
      <c r="J17" s="240"/>
      <c r="K17" s="240"/>
      <c r="L17" s="240"/>
      <c r="M17" s="240"/>
      <c r="N17" s="241">
        <f t="shared" si="3"/>
        <v>0</v>
      </c>
    </row>
    <row r="18" spans="1:14" ht="14.25">
      <c r="A18" s="236">
        <v>2.4</v>
      </c>
      <c r="B18" s="244" t="s">
        <v>270</v>
      </c>
      <c r="C18" s="240"/>
      <c r="D18" s="243">
        <v>0.03</v>
      </c>
      <c r="E18" s="239">
        <f>C18*D18</f>
        <v>0</v>
      </c>
      <c r="F18" s="240"/>
      <c r="G18" s="240"/>
      <c r="H18" s="240"/>
      <c r="I18" s="240"/>
      <c r="J18" s="240"/>
      <c r="K18" s="240"/>
      <c r="L18" s="240"/>
      <c r="M18" s="240"/>
      <c r="N18" s="241">
        <f t="shared" si="3"/>
        <v>0</v>
      </c>
    </row>
    <row r="19" spans="1:14" ht="14.25">
      <c r="A19" s="236">
        <v>2.5</v>
      </c>
      <c r="B19" s="244" t="s">
        <v>269</v>
      </c>
      <c r="C19" s="240"/>
      <c r="D19" s="243">
        <v>0.04</v>
      </c>
      <c r="E19" s="239">
        <f>C19*D19</f>
        <v>0</v>
      </c>
      <c r="F19" s="240"/>
      <c r="G19" s="240"/>
      <c r="H19" s="240"/>
      <c r="I19" s="240"/>
      <c r="J19" s="240"/>
      <c r="K19" s="240"/>
      <c r="L19" s="240"/>
      <c r="M19" s="240"/>
      <c r="N19" s="241">
        <f t="shared" si="3"/>
        <v>0</v>
      </c>
    </row>
    <row r="20" spans="1:14" ht="14.25">
      <c r="A20" s="236">
        <v>2.6</v>
      </c>
      <c r="B20" s="244" t="s">
        <v>268</v>
      </c>
      <c r="C20" s="240"/>
      <c r="D20" s="245"/>
      <c r="E20" s="247"/>
      <c r="F20" s="240"/>
      <c r="G20" s="240"/>
      <c r="H20" s="240"/>
      <c r="I20" s="240"/>
      <c r="J20" s="240"/>
      <c r="K20" s="240"/>
      <c r="L20" s="240"/>
      <c r="M20" s="240"/>
      <c r="N20" s="241">
        <f t="shared" si="3"/>
        <v>0</v>
      </c>
    </row>
    <row r="21" spans="1:14" ht="15.75" thickBot="1">
      <c r="A21" s="248"/>
      <c r="B21" s="249" t="s">
        <v>114</v>
      </c>
      <c r="C21" s="224">
        <f>C14+C7</f>
        <v>12961000</v>
      </c>
      <c r="D21" s="250"/>
      <c r="E21" s="251">
        <f>E14+E7</f>
        <v>1814540.0000000002</v>
      </c>
      <c r="F21" s="252">
        <f>F7+F14</f>
        <v>0</v>
      </c>
      <c r="G21" s="252">
        <f t="shared" ref="G21:L21" si="4">G7+G14</f>
        <v>0</v>
      </c>
      <c r="H21" s="252">
        <f t="shared" si="4"/>
        <v>0</v>
      </c>
      <c r="I21" s="252">
        <f t="shared" si="4"/>
        <v>0</v>
      </c>
      <c r="J21" s="252">
        <f t="shared" si="4"/>
        <v>0</v>
      </c>
      <c r="K21" s="252">
        <f t="shared" si="4"/>
        <v>1814540.0000000002</v>
      </c>
      <c r="L21" s="252">
        <f t="shared" si="4"/>
        <v>0</v>
      </c>
      <c r="M21" s="252">
        <f>M7+M14</f>
        <v>0</v>
      </c>
      <c r="N21" s="253">
        <f>N14+N7</f>
        <v>1814540.0000000002</v>
      </c>
    </row>
    <row r="22" spans="1:14">
      <c r="E22" s="254"/>
      <c r="F22" s="254"/>
      <c r="G22" s="254"/>
      <c r="H22" s="254"/>
      <c r="I22" s="254"/>
      <c r="J22" s="254"/>
      <c r="K22" s="254"/>
      <c r="L22" s="254"/>
      <c r="M22" s="25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pane xSplit="1" ySplit="5" topLeftCell="B11" activePane="bottomRight" state="frozen"/>
      <selection activeCell="B9" sqref="B9"/>
      <selection pane="topRight" activeCell="B9" sqref="B9"/>
      <selection pane="bottomLeft" activeCell="B9" sqref="B9"/>
      <selection pane="bottomRight" activeCell="B21" sqref="B21"/>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8">
      <c r="A1" s="2" t="s">
        <v>35</v>
      </c>
      <c r="B1" s="3" t="s">
        <v>424</v>
      </c>
    </row>
    <row r="2" spans="1:8">
      <c r="A2" s="2" t="s">
        <v>36</v>
      </c>
      <c r="B2" s="3" t="s">
        <v>423</v>
      </c>
      <c r="C2" s="6"/>
      <c r="D2" s="7"/>
      <c r="E2" s="7"/>
      <c r="F2" s="7"/>
      <c r="G2" s="7"/>
      <c r="H2" s="8"/>
    </row>
    <row r="3" spans="1:8">
      <c r="A3" s="2"/>
      <c r="B3" s="6"/>
      <c r="C3" s="6"/>
      <c r="D3" s="7"/>
      <c r="E3" s="7"/>
      <c r="F3" s="7"/>
      <c r="G3" s="7"/>
      <c r="H3" s="8"/>
    </row>
    <row r="4" spans="1:8" ht="15" thickBot="1">
      <c r="A4" s="9" t="s">
        <v>153</v>
      </c>
      <c r="B4" s="10" t="s">
        <v>152</v>
      </c>
      <c r="C4" s="10"/>
      <c r="D4" s="10"/>
      <c r="E4" s="10"/>
      <c r="F4" s="10"/>
      <c r="G4" s="10"/>
      <c r="H4" s="8"/>
    </row>
    <row r="5" spans="1:8">
      <c r="A5" s="11" t="s">
        <v>11</v>
      </c>
      <c r="B5" s="12"/>
      <c r="C5" s="13" t="s">
        <v>5</v>
      </c>
      <c r="D5" s="129" t="s">
        <v>6</v>
      </c>
      <c r="E5" s="129" t="s">
        <v>7</v>
      </c>
      <c r="F5" s="129" t="s">
        <v>8</v>
      </c>
      <c r="G5" s="14" t="s">
        <v>9</v>
      </c>
    </row>
    <row r="6" spans="1:8">
      <c r="B6" s="278" t="s">
        <v>151</v>
      </c>
      <c r="C6" s="377"/>
      <c r="D6" s="377"/>
      <c r="E6" s="377"/>
      <c r="F6" s="377"/>
      <c r="G6" s="408"/>
    </row>
    <row r="7" spans="1:8">
      <c r="A7" s="16"/>
      <c r="B7" s="279" t="s">
        <v>145</v>
      </c>
      <c r="C7" s="377"/>
      <c r="D7" s="377"/>
      <c r="E7" s="377"/>
      <c r="F7" s="377"/>
      <c r="G7" s="408"/>
    </row>
    <row r="8" spans="1:8">
      <c r="A8" s="11">
        <v>1</v>
      </c>
      <c r="B8" s="17" t="s">
        <v>150</v>
      </c>
      <c r="C8" s="18">
        <v>112009130.55999991</v>
      </c>
      <c r="D8" s="19">
        <v>107111086.31999999</v>
      </c>
      <c r="E8" s="19">
        <v>116643851</v>
      </c>
      <c r="F8" s="19">
        <v>113423383.24999999</v>
      </c>
      <c r="G8" s="20"/>
    </row>
    <row r="9" spans="1:8">
      <c r="A9" s="11">
        <v>2</v>
      </c>
      <c r="B9" s="17" t="s">
        <v>149</v>
      </c>
      <c r="C9" s="18">
        <v>112009130.55999991</v>
      </c>
      <c r="D9" s="19">
        <v>107111086.31999999</v>
      </c>
      <c r="E9" s="19">
        <v>116643851</v>
      </c>
      <c r="F9" s="19">
        <v>113423383.24999999</v>
      </c>
      <c r="G9" s="20"/>
    </row>
    <row r="10" spans="1:8">
      <c r="A10" s="11">
        <v>3</v>
      </c>
      <c r="B10" s="17" t="s">
        <v>148</v>
      </c>
      <c r="C10" s="18">
        <v>119560808.95264277</v>
      </c>
      <c r="D10" s="19">
        <v>114186320.24863835</v>
      </c>
      <c r="E10" s="19">
        <v>123569535.44519112</v>
      </c>
      <c r="F10" s="19">
        <v>121574217.94093886</v>
      </c>
      <c r="G10" s="20"/>
    </row>
    <row r="11" spans="1:8">
      <c r="A11" s="16"/>
      <c r="B11" s="278" t="s">
        <v>147</v>
      </c>
      <c r="C11" s="377"/>
      <c r="D11" s="377"/>
      <c r="E11" s="377"/>
      <c r="F11" s="377"/>
      <c r="G11" s="408"/>
    </row>
    <row r="12" spans="1:8" ht="15" customHeight="1">
      <c r="A12" s="11">
        <v>4</v>
      </c>
      <c r="B12" s="17" t="s">
        <v>280</v>
      </c>
      <c r="C12" s="365">
        <v>765580935</v>
      </c>
      <c r="D12" s="19">
        <v>733030784.74181366</v>
      </c>
      <c r="E12" s="19">
        <v>719729794.53958106</v>
      </c>
      <c r="F12" s="19">
        <v>824967993.44653845</v>
      </c>
      <c r="G12" s="20"/>
    </row>
    <row r="13" spans="1:8" ht="15" customHeight="1">
      <c r="A13" s="11">
        <v>5</v>
      </c>
      <c r="B13" s="17" t="s">
        <v>281</v>
      </c>
      <c r="C13" s="365">
        <v>703342696.6213603</v>
      </c>
      <c r="D13" s="19">
        <v>658921784.67025411</v>
      </c>
      <c r="E13" s="19">
        <v>645144004</v>
      </c>
      <c r="F13" s="19">
        <v>632385556.38279283</v>
      </c>
      <c r="G13" s="20"/>
    </row>
    <row r="14" spans="1:8">
      <c r="A14" s="16"/>
      <c r="B14" s="278" t="s">
        <v>146</v>
      </c>
      <c r="C14" s="377"/>
      <c r="D14" s="377"/>
      <c r="E14" s="377"/>
      <c r="F14" s="377"/>
      <c r="G14" s="408"/>
    </row>
    <row r="15" spans="1:8" s="23" customFormat="1">
      <c r="A15" s="21"/>
      <c r="B15" s="279" t="s">
        <v>145</v>
      </c>
      <c r="C15" s="366"/>
      <c r="D15" s="19"/>
      <c r="E15" s="19"/>
      <c r="F15" s="19"/>
      <c r="G15" s="20"/>
    </row>
    <row r="16" spans="1:8">
      <c r="A16" s="11">
        <v>6</v>
      </c>
      <c r="B16" s="17" t="s">
        <v>287</v>
      </c>
      <c r="C16" s="409">
        <v>0.14630000000000001</v>
      </c>
      <c r="D16" s="410">
        <v>0.1461208567901093</v>
      </c>
      <c r="E16" s="410">
        <v>0.16209999999999999</v>
      </c>
      <c r="F16" s="410">
        <v>0.13748822275654785</v>
      </c>
      <c r="G16" s="24"/>
    </row>
    <row r="17" spans="1:7" ht="15" customHeight="1">
      <c r="A17" s="11">
        <v>7</v>
      </c>
      <c r="B17" s="17" t="s">
        <v>144</v>
      </c>
      <c r="C17" s="409">
        <v>0.14630000000000001</v>
      </c>
      <c r="D17" s="410">
        <v>0.1461208567901093</v>
      </c>
      <c r="E17" s="410">
        <v>0.16209999999999999</v>
      </c>
      <c r="F17" s="410">
        <v>0.13748822275654785</v>
      </c>
      <c r="G17" s="24"/>
    </row>
    <row r="18" spans="1:7">
      <c r="A18" s="11">
        <v>8</v>
      </c>
      <c r="B18" s="17" t="s">
        <v>143</v>
      </c>
      <c r="C18" s="409">
        <v>0.15620000000000001</v>
      </c>
      <c r="D18" s="410">
        <v>0.15577288515769058</v>
      </c>
      <c r="E18" s="410">
        <v>0.17169999999999999</v>
      </c>
      <c r="F18" s="410">
        <v>0.14736840569175053</v>
      </c>
      <c r="G18" s="24"/>
    </row>
    <row r="19" spans="1:7" s="23" customFormat="1">
      <c r="A19" s="21"/>
      <c r="B19" s="279" t="s">
        <v>288</v>
      </c>
      <c r="C19" s="22"/>
      <c r="D19" s="19"/>
      <c r="E19" s="19"/>
      <c r="F19" s="19"/>
      <c r="G19" s="20"/>
    </row>
    <row r="20" spans="1:7">
      <c r="A20" s="11">
        <v>9</v>
      </c>
      <c r="B20" s="17" t="s">
        <v>142</v>
      </c>
      <c r="C20" s="411">
        <v>0.13741344305453163</v>
      </c>
      <c r="D20" s="410">
        <v>0.14654257026624457</v>
      </c>
      <c r="E20" s="410">
        <v>0.1714</v>
      </c>
      <c r="F20" s="410">
        <v>0.17607488639825891</v>
      </c>
      <c r="G20" s="24"/>
    </row>
    <row r="21" spans="1:7">
      <c r="A21" s="11">
        <v>10</v>
      </c>
      <c r="B21" s="17" t="s">
        <v>141</v>
      </c>
      <c r="C21" s="411">
        <v>0.1712554978539774</v>
      </c>
      <c r="D21" s="410">
        <v>0.17451558821923419</v>
      </c>
      <c r="E21" s="410">
        <v>0.1928</v>
      </c>
      <c r="F21" s="410">
        <v>0.1915379633554968</v>
      </c>
      <c r="G21" s="24"/>
    </row>
    <row r="22" spans="1:7">
      <c r="A22" s="16"/>
      <c r="B22" s="280" t="s">
        <v>140</v>
      </c>
      <c r="C22" s="377"/>
      <c r="D22" s="377"/>
      <c r="E22" s="377"/>
      <c r="F22" s="377"/>
      <c r="G22" s="408"/>
    </row>
    <row r="23" spans="1:7" ht="15" customHeight="1">
      <c r="A23" s="25">
        <v>11</v>
      </c>
      <c r="B23" s="17" t="s">
        <v>139</v>
      </c>
      <c r="C23" s="412">
        <v>0.18176700526307174</v>
      </c>
      <c r="D23" s="413">
        <v>0.1797</v>
      </c>
      <c r="E23" s="413">
        <v>0.18779999999999999</v>
      </c>
      <c r="F23" s="413">
        <v>0.1835</v>
      </c>
      <c r="G23" s="28"/>
    </row>
    <row r="24" spans="1:7">
      <c r="A24" s="25">
        <v>12</v>
      </c>
      <c r="B24" s="17" t="s">
        <v>138</v>
      </c>
      <c r="C24" s="412">
        <v>6.7166842982752439E-2</v>
      </c>
      <c r="D24" s="413">
        <v>6.5799999999999997E-2</v>
      </c>
      <c r="E24" s="413">
        <v>6.4500000000000002E-2</v>
      </c>
      <c r="F24" s="413">
        <v>6.3894491512601986E-2</v>
      </c>
      <c r="G24" s="28"/>
    </row>
    <row r="25" spans="1:7">
      <c r="A25" s="25">
        <v>13</v>
      </c>
      <c r="B25" s="17" t="s">
        <v>137</v>
      </c>
      <c r="C25" s="412">
        <v>4.2518302272538597E-2</v>
      </c>
      <c r="D25" s="413">
        <v>4.19E-2</v>
      </c>
      <c r="E25" s="413">
        <v>4.8500000000000001E-2</v>
      </c>
      <c r="F25" s="413">
        <v>4.8316540906499381E-2</v>
      </c>
      <c r="G25" s="28"/>
    </row>
    <row r="26" spans="1:7">
      <c r="A26" s="25">
        <v>14</v>
      </c>
      <c r="B26" s="17" t="s">
        <v>136</v>
      </c>
      <c r="C26" s="412">
        <v>0.1146001622803193</v>
      </c>
      <c r="D26" s="413">
        <v>0.1138</v>
      </c>
      <c r="E26" s="413">
        <v>0.12333811223247658</v>
      </c>
      <c r="F26" s="413">
        <v>0.11956212784052488</v>
      </c>
      <c r="G26" s="28"/>
    </row>
    <row r="27" spans="1:7">
      <c r="A27" s="25">
        <v>15</v>
      </c>
      <c r="B27" s="17" t="s">
        <v>289</v>
      </c>
      <c r="C27" s="412">
        <v>2.411175455419029E-2</v>
      </c>
      <c r="D27" s="413">
        <v>2.2100000000000002E-2</v>
      </c>
      <c r="E27" s="413">
        <v>1.9E-2</v>
      </c>
      <c r="F27" s="413">
        <v>1.1370827457924627E-2</v>
      </c>
      <c r="G27" s="28"/>
    </row>
    <row r="28" spans="1:7">
      <c r="A28" s="25">
        <v>16</v>
      </c>
      <c r="B28" s="17" t="s">
        <v>290</v>
      </c>
      <c r="C28" s="412">
        <v>0.13047290647228812</v>
      </c>
      <c r="D28" s="413">
        <v>0.11799999999999999</v>
      </c>
      <c r="E28" s="413">
        <v>9.7000000000000003E-2</v>
      </c>
      <c r="F28" s="413">
        <v>5.7669808482318202E-2</v>
      </c>
      <c r="G28" s="28"/>
    </row>
    <row r="29" spans="1:7">
      <c r="A29" s="16"/>
      <c r="B29" s="280" t="s">
        <v>369</v>
      </c>
      <c r="C29" s="377"/>
      <c r="D29" s="377"/>
      <c r="E29" s="377"/>
      <c r="F29" s="377"/>
      <c r="G29" s="408"/>
    </row>
    <row r="30" spans="1:7">
      <c r="A30" s="25">
        <v>17</v>
      </c>
      <c r="B30" s="17" t="s">
        <v>135</v>
      </c>
      <c r="C30" s="412">
        <v>7.7390316006207662E-3</v>
      </c>
      <c r="D30" s="413">
        <v>8.0999999999999996E-3</v>
      </c>
      <c r="E30" s="413">
        <v>1.0110598139115632E-2</v>
      </c>
      <c r="F30" s="413">
        <v>3.6858662205856631E-2</v>
      </c>
      <c r="G30" s="28"/>
    </row>
    <row r="31" spans="1:7" ht="15" customHeight="1">
      <c r="A31" s="25">
        <v>18</v>
      </c>
      <c r="B31" s="17" t="s">
        <v>134</v>
      </c>
      <c r="C31" s="412">
        <v>2.3613885376010439E-2</v>
      </c>
      <c r="D31" s="413">
        <v>2.3900000000000001E-2</v>
      </c>
      <c r="E31" s="413">
        <v>2.57970848638026E-2</v>
      </c>
      <c r="F31" s="413">
        <v>5.0626692210347053E-2</v>
      </c>
      <c r="G31" s="28"/>
    </row>
    <row r="32" spans="1:7">
      <c r="A32" s="25">
        <v>19</v>
      </c>
      <c r="B32" s="17" t="s">
        <v>133</v>
      </c>
      <c r="C32" s="412">
        <v>0.16630911055464409</v>
      </c>
      <c r="D32" s="413">
        <v>0.19120000000000001</v>
      </c>
      <c r="E32" s="413">
        <v>0.21395028089804199</v>
      </c>
      <c r="F32" s="413">
        <v>0.27992439697066257</v>
      </c>
      <c r="G32" s="28"/>
    </row>
    <row r="33" spans="1:7" ht="15" customHeight="1">
      <c r="A33" s="25">
        <v>20</v>
      </c>
      <c r="B33" s="17" t="s">
        <v>132</v>
      </c>
      <c r="C33" s="412">
        <v>0.2612488575449326</v>
      </c>
      <c r="D33" s="413">
        <v>0.27950000000000003</v>
      </c>
      <c r="E33" s="413">
        <v>0.29330763524397452</v>
      </c>
      <c r="F33" s="413">
        <v>0.35174567257108114</v>
      </c>
      <c r="G33" s="28"/>
    </row>
    <row r="34" spans="1:7">
      <c r="A34" s="25">
        <v>21</v>
      </c>
      <c r="B34" s="17" t="s">
        <v>131</v>
      </c>
      <c r="C34" s="412">
        <v>0.13727767843867711</v>
      </c>
      <c r="D34" s="413">
        <v>1.3100000000000001E-2</v>
      </c>
      <c r="E34" s="413">
        <v>1.3332025063110918E-2</v>
      </c>
      <c r="F34" s="413">
        <v>-4.2425087637543157E-3</v>
      </c>
      <c r="G34" s="28"/>
    </row>
    <row r="35" spans="1:7" ht="15" customHeight="1">
      <c r="A35" s="16"/>
      <c r="B35" s="280" t="s">
        <v>370</v>
      </c>
      <c r="C35" s="377"/>
      <c r="D35" s="377"/>
      <c r="E35" s="377"/>
      <c r="F35" s="377"/>
      <c r="G35" s="408"/>
    </row>
    <row r="36" spans="1:7" ht="15" customHeight="1">
      <c r="A36" s="25">
        <v>22</v>
      </c>
      <c r="B36" s="17" t="s">
        <v>130</v>
      </c>
      <c r="C36" s="414">
        <v>0.10557168410761898</v>
      </c>
      <c r="D36" s="415">
        <v>0.1227</v>
      </c>
      <c r="E36" s="415">
        <v>0.13189916619298908</v>
      </c>
      <c r="F36" s="415">
        <v>7.8600000000000003E-2</v>
      </c>
      <c r="G36" s="15"/>
    </row>
    <row r="37" spans="1:7" ht="15" customHeight="1">
      <c r="A37" s="364">
        <v>23</v>
      </c>
      <c r="B37" s="17" t="s">
        <v>129</v>
      </c>
      <c r="C37" s="414">
        <v>0.32114258170752791</v>
      </c>
      <c r="D37" s="415">
        <v>0.34</v>
      </c>
      <c r="E37" s="415">
        <v>0.375</v>
      </c>
      <c r="F37" s="415">
        <v>0.48661280273784491</v>
      </c>
      <c r="G37" s="15"/>
    </row>
    <row r="38" spans="1:7" ht="15" customHeight="1">
      <c r="A38" s="364">
        <v>24</v>
      </c>
      <c r="B38" s="17" t="s">
        <v>128</v>
      </c>
      <c r="C38" s="414">
        <v>0</v>
      </c>
      <c r="D38" s="415">
        <v>0</v>
      </c>
      <c r="E38" s="415">
        <v>0</v>
      </c>
      <c r="F38" s="415">
        <v>0</v>
      </c>
      <c r="G38" s="15"/>
    </row>
    <row r="39" spans="1:7" ht="15" customHeight="1">
      <c r="A39" s="16"/>
      <c r="B39" s="280" t="s">
        <v>421</v>
      </c>
      <c r="C39" s="377"/>
      <c r="D39" s="377"/>
      <c r="E39" s="377"/>
      <c r="F39" s="377"/>
      <c r="G39" s="408"/>
    </row>
    <row r="40" spans="1:7">
      <c r="A40" s="25">
        <v>25</v>
      </c>
      <c r="B40" s="17" t="s">
        <v>397</v>
      </c>
      <c r="C40" s="26">
        <v>58105306.747520998</v>
      </c>
      <c r="D40" s="27">
        <v>49853043.577680007</v>
      </c>
      <c r="E40" s="27">
        <v>71944488.010444224</v>
      </c>
      <c r="F40" s="27"/>
      <c r="G40" s="28"/>
    </row>
    <row r="41" spans="1:7" ht="15" customHeight="1">
      <c r="A41" s="25">
        <v>26</v>
      </c>
      <c r="B41" s="17" t="s">
        <v>411</v>
      </c>
      <c r="C41" s="26">
        <v>17549863.575143501</v>
      </c>
      <c r="D41" s="27">
        <v>24341189.894715007</v>
      </c>
      <c r="E41" s="27">
        <v>17924670.524044007</v>
      </c>
      <c r="F41" s="27"/>
      <c r="G41" s="28"/>
    </row>
    <row r="42" spans="1:7" ht="15" thickBot="1">
      <c r="A42" s="29">
        <v>27</v>
      </c>
      <c r="B42" s="281" t="s">
        <v>398</v>
      </c>
      <c r="C42" s="416">
        <v>3.3108694263479985</v>
      </c>
      <c r="D42" s="417">
        <v>2.0480939425440399</v>
      </c>
      <c r="E42" s="417">
        <v>4.0137132737775278</v>
      </c>
      <c r="F42" s="30"/>
      <c r="G42" s="31"/>
    </row>
    <row r="43" spans="1:7">
      <c r="A43" s="32"/>
    </row>
    <row r="44" spans="1:7" ht="63.75">
      <c r="B44" s="368" t="s">
        <v>420</v>
      </c>
    </row>
    <row r="45" spans="1:7" ht="51">
      <c r="B45" s="368" t="s">
        <v>422</v>
      </c>
    </row>
    <row r="46" spans="1:7" ht="51">
      <c r="B46" s="368" t="s">
        <v>455</v>
      </c>
    </row>
    <row r="47" spans="1:7">
      <c r="B47" s="3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pane xSplit="1" ySplit="5" topLeftCell="B24" activePane="bottomRight" state="frozen"/>
      <selection activeCell="B9" sqref="B9"/>
      <selection pane="topRight" activeCell="B9" sqref="B9"/>
      <selection pane="bottomLeft" activeCell="B9" sqref="B9"/>
      <selection pane="bottomRight" activeCell="B1" sqref="B1:B2"/>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35</v>
      </c>
      <c r="B1" s="4" t="s">
        <v>424</v>
      </c>
    </row>
    <row r="2" spans="1:8">
      <c r="A2" s="2" t="s">
        <v>36</v>
      </c>
      <c r="B2" s="4" t="s">
        <v>423</v>
      </c>
    </row>
    <row r="3" spans="1:8">
      <c r="A3" s="2"/>
    </row>
    <row r="4" spans="1:8" ht="15" thickBot="1">
      <c r="A4" s="33" t="s">
        <v>37</v>
      </c>
      <c r="B4" s="34" t="s">
        <v>38</v>
      </c>
      <c r="C4" s="33"/>
      <c r="D4" s="35"/>
      <c r="E4" s="35"/>
      <c r="F4" s="36"/>
      <c r="G4" s="36"/>
      <c r="H4" s="37" t="s">
        <v>78</v>
      </c>
    </row>
    <row r="5" spans="1:8">
      <c r="A5" s="38"/>
      <c r="B5" s="39"/>
      <c r="C5" s="454" t="s">
        <v>73</v>
      </c>
      <c r="D5" s="455"/>
      <c r="E5" s="456"/>
      <c r="F5" s="454" t="s">
        <v>77</v>
      </c>
      <c r="G5" s="455"/>
      <c r="H5" s="457"/>
    </row>
    <row r="6" spans="1:8">
      <c r="A6" s="40" t="s">
        <v>11</v>
      </c>
      <c r="B6" s="41" t="s">
        <v>39</v>
      </c>
      <c r="C6" s="42" t="s">
        <v>74</v>
      </c>
      <c r="D6" s="42" t="s">
        <v>75</v>
      </c>
      <c r="E6" s="42" t="s">
        <v>76</v>
      </c>
      <c r="F6" s="42" t="s">
        <v>74</v>
      </c>
      <c r="G6" s="42" t="s">
        <v>75</v>
      </c>
      <c r="H6" s="43" t="s">
        <v>76</v>
      </c>
    </row>
    <row r="7" spans="1:8">
      <c r="A7" s="40">
        <v>1</v>
      </c>
      <c r="B7" s="44" t="s">
        <v>40</v>
      </c>
      <c r="C7" s="45">
        <v>11321551.029999999</v>
      </c>
      <c r="D7" s="45">
        <v>8073700.1600000001</v>
      </c>
      <c r="E7" s="46">
        <f>C7+D7</f>
        <v>19395251.189999998</v>
      </c>
      <c r="F7" s="47"/>
      <c r="G7" s="48"/>
      <c r="H7" s="49">
        <f>F7+G7</f>
        <v>0</v>
      </c>
    </row>
    <row r="8" spans="1:8">
      <c r="A8" s="40">
        <v>2</v>
      </c>
      <c r="B8" s="44" t="s">
        <v>41</v>
      </c>
      <c r="C8" s="45">
        <v>4153730.25</v>
      </c>
      <c r="D8" s="45">
        <v>19752304.780000001</v>
      </c>
      <c r="E8" s="46">
        <f t="shared" ref="E8:E19" si="0">C8+D8</f>
        <v>23906035.030000001</v>
      </c>
      <c r="F8" s="47"/>
      <c r="G8" s="48"/>
      <c r="H8" s="49">
        <f t="shared" ref="H8:H40" si="1">F8+G8</f>
        <v>0</v>
      </c>
    </row>
    <row r="9" spans="1:8">
      <c r="A9" s="40">
        <v>3</v>
      </c>
      <c r="B9" s="44" t="s">
        <v>42</v>
      </c>
      <c r="C9" s="45">
        <v>14308649.300000001</v>
      </c>
      <c r="D9" s="45">
        <v>58322362.399999999</v>
      </c>
      <c r="E9" s="46">
        <f t="shared" si="0"/>
        <v>72631011.700000003</v>
      </c>
      <c r="F9" s="47"/>
      <c r="G9" s="48"/>
      <c r="H9" s="49">
        <f t="shared" si="1"/>
        <v>0</v>
      </c>
    </row>
    <row r="10" spans="1:8">
      <c r="A10" s="40">
        <v>4</v>
      </c>
      <c r="B10" s="44" t="s">
        <v>43</v>
      </c>
      <c r="C10" s="45">
        <v>0</v>
      </c>
      <c r="D10" s="45">
        <v>0</v>
      </c>
      <c r="E10" s="46">
        <f t="shared" si="0"/>
        <v>0</v>
      </c>
      <c r="F10" s="47"/>
      <c r="G10" s="48"/>
      <c r="H10" s="49">
        <f t="shared" si="1"/>
        <v>0</v>
      </c>
    </row>
    <row r="11" spans="1:8">
      <c r="A11" s="40">
        <v>5</v>
      </c>
      <c r="B11" s="44" t="s">
        <v>44</v>
      </c>
      <c r="C11" s="45">
        <v>0</v>
      </c>
      <c r="D11" s="45">
        <v>0</v>
      </c>
      <c r="E11" s="46">
        <f t="shared" si="0"/>
        <v>0</v>
      </c>
      <c r="F11" s="47"/>
      <c r="G11" s="48"/>
      <c r="H11" s="49">
        <f t="shared" si="1"/>
        <v>0</v>
      </c>
    </row>
    <row r="12" spans="1:8">
      <c r="A12" s="40">
        <v>6.1</v>
      </c>
      <c r="B12" s="50" t="s">
        <v>45</v>
      </c>
      <c r="C12" s="45">
        <v>444367502.78999996</v>
      </c>
      <c r="D12" s="45">
        <v>88644802.388999999</v>
      </c>
      <c r="E12" s="46">
        <f t="shared" si="0"/>
        <v>533012305.17899996</v>
      </c>
      <c r="F12" s="47"/>
      <c r="G12" s="48"/>
      <c r="H12" s="49">
        <f t="shared" si="1"/>
        <v>0</v>
      </c>
    </row>
    <row r="13" spans="1:8">
      <c r="A13" s="40">
        <v>6.2</v>
      </c>
      <c r="B13" s="50" t="s">
        <v>46</v>
      </c>
      <c r="C13" s="45">
        <v>-9852410.5776000004</v>
      </c>
      <c r="D13" s="45">
        <v>-2734080.9008999998</v>
      </c>
      <c r="E13" s="46">
        <f t="shared" si="0"/>
        <v>-12586491.478500001</v>
      </c>
      <c r="F13" s="47"/>
      <c r="G13" s="48"/>
      <c r="H13" s="49">
        <f t="shared" si="1"/>
        <v>0</v>
      </c>
    </row>
    <row r="14" spans="1:8">
      <c r="A14" s="40">
        <v>6</v>
      </c>
      <c r="B14" s="44" t="s">
        <v>47</v>
      </c>
      <c r="C14" s="46">
        <f>C12+C13</f>
        <v>434515092.21239996</v>
      </c>
      <c r="D14" s="46">
        <f>D12+D13</f>
        <v>85910721.488099992</v>
      </c>
      <c r="E14" s="46">
        <f t="shared" si="0"/>
        <v>520425813.70049995</v>
      </c>
      <c r="F14" s="46">
        <f>F12-F13</f>
        <v>0</v>
      </c>
      <c r="G14" s="46">
        <f>G12-G13</f>
        <v>0</v>
      </c>
      <c r="H14" s="49">
        <f t="shared" si="1"/>
        <v>0</v>
      </c>
    </row>
    <row r="15" spans="1:8">
      <c r="A15" s="40">
        <v>7</v>
      </c>
      <c r="B15" s="44" t="s">
        <v>48</v>
      </c>
      <c r="C15" s="45">
        <v>7510953.7772602746</v>
      </c>
      <c r="D15" s="45">
        <v>1213715.5299999998</v>
      </c>
      <c r="E15" s="46">
        <f t="shared" si="0"/>
        <v>8724669.3072602749</v>
      </c>
      <c r="F15" s="47"/>
      <c r="G15" s="48"/>
      <c r="H15" s="49">
        <f t="shared" si="1"/>
        <v>0</v>
      </c>
    </row>
    <row r="16" spans="1:8">
      <c r="A16" s="40">
        <v>8</v>
      </c>
      <c r="B16" s="44" t="s">
        <v>213</v>
      </c>
      <c r="C16" s="45">
        <v>357866</v>
      </c>
      <c r="D16" s="45">
        <v>0</v>
      </c>
      <c r="E16" s="46">
        <f t="shared" si="0"/>
        <v>357866</v>
      </c>
      <c r="F16" s="47"/>
      <c r="G16" s="48"/>
      <c r="H16" s="49">
        <f t="shared" si="1"/>
        <v>0</v>
      </c>
    </row>
    <row r="17" spans="1:8">
      <c r="A17" s="40">
        <v>9</v>
      </c>
      <c r="B17" s="44" t="s">
        <v>49</v>
      </c>
      <c r="C17" s="45">
        <v>0</v>
      </c>
      <c r="D17" s="45">
        <v>0</v>
      </c>
      <c r="E17" s="46">
        <f t="shared" si="0"/>
        <v>0</v>
      </c>
      <c r="F17" s="47"/>
      <c r="G17" s="48"/>
      <c r="H17" s="49">
        <f t="shared" si="1"/>
        <v>0</v>
      </c>
    </row>
    <row r="18" spans="1:8">
      <c r="A18" s="40">
        <v>10</v>
      </c>
      <c r="B18" s="44" t="s">
        <v>50</v>
      </c>
      <c r="C18" s="45">
        <v>11169781.729999997</v>
      </c>
      <c r="D18" s="45">
        <v>0</v>
      </c>
      <c r="E18" s="46">
        <f t="shared" si="0"/>
        <v>11169781.729999997</v>
      </c>
      <c r="F18" s="47"/>
      <c r="G18" s="48"/>
      <c r="H18" s="49">
        <f t="shared" si="1"/>
        <v>0</v>
      </c>
    </row>
    <row r="19" spans="1:8">
      <c r="A19" s="40">
        <v>11</v>
      </c>
      <c r="B19" s="44" t="s">
        <v>51</v>
      </c>
      <c r="C19" s="45">
        <v>24158542.640000001</v>
      </c>
      <c r="D19" s="45">
        <v>6196012.9500000002</v>
      </c>
      <c r="E19" s="46">
        <f t="shared" si="0"/>
        <v>30354555.59</v>
      </c>
      <c r="F19" s="47"/>
      <c r="G19" s="48"/>
      <c r="H19" s="49">
        <f t="shared" si="1"/>
        <v>0</v>
      </c>
    </row>
    <row r="20" spans="1:8">
      <c r="A20" s="40">
        <v>12</v>
      </c>
      <c r="B20" s="52" t="s">
        <v>52</v>
      </c>
      <c r="C20" s="46">
        <f>SUM(C7:C11)+SUM(C14:C19)</f>
        <v>507496166.93966025</v>
      </c>
      <c r="D20" s="46">
        <f>SUM(D7:D11)+SUM(D14:D19)</f>
        <v>179468817.30809999</v>
      </c>
      <c r="E20" s="46">
        <f>C20+D20</f>
        <v>686964984.2477603</v>
      </c>
      <c r="F20" s="46">
        <f>SUM(F7:F11)+SUM(F14:F19)</f>
        <v>0</v>
      </c>
      <c r="G20" s="46">
        <f>SUM(G7:G11)+SUM(G14:G19)</f>
        <v>0</v>
      </c>
      <c r="H20" s="49">
        <f t="shared" si="1"/>
        <v>0</v>
      </c>
    </row>
    <row r="21" spans="1:8">
      <c r="A21" s="40"/>
      <c r="B21" s="41" t="s">
        <v>53</v>
      </c>
      <c r="C21" s="53"/>
      <c r="D21" s="53"/>
      <c r="E21" s="53"/>
      <c r="F21" s="54"/>
      <c r="G21" s="55"/>
      <c r="H21" s="56"/>
    </row>
    <row r="22" spans="1:8">
      <c r="A22" s="40">
        <v>13</v>
      </c>
      <c r="B22" s="44" t="s">
        <v>54</v>
      </c>
      <c r="C22" s="45">
        <v>53000000</v>
      </c>
      <c r="D22" s="45">
        <v>1552200</v>
      </c>
      <c r="E22" s="46">
        <f>C22+D22</f>
        <v>54552200</v>
      </c>
      <c r="F22" s="47"/>
      <c r="G22" s="48"/>
      <c r="H22" s="49">
        <f t="shared" si="1"/>
        <v>0</v>
      </c>
    </row>
    <row r="23" spans="1:8">
      <c r="A23" s="40">
        <v>14</v>
      </c>
      <c r="B23" s="44" t="s">
        <v>55</v>
      </c>
      <c r="C23" s="45">
        <v>0</v>
      </c>
      <c r="D23" s="45">
        <v>0</v>
      </c>
      <c r="E23" s="46">
        <f t="shared" ref="E23:E40" si="2">C23+D23</f>
        <v>0</v>
      </c>
      <c r="F23" s="47"/>
      <c r="G23" s="48"/>
      <c r="H23" s="49">
        <f t="shared" si="1"/>
        <v>0</v>
      </c>
    </row>
    <row r="24" spans="1:8">
      <c r="A24" s="40">
        <v>15</v>
      </c>
      <c r="B24" s="44" t="s">
        <v>56</v>
      </c>
      <c r="C24" s="45">
        <v>0</v>
      </c>
      <c r="D24" s="45">
        <v>0</v>
      </c>
      <c r="E24" s="46">
        <f t="shared" si="2"/>
        <v>0</v>
      </c>
      <c r="F24" s="47"/>
      <c r="G24" s="48"/>
      <c r="H24" s="49">
        <f t="shared" si="1"/>
        <v>0</v>
      </c>
    </row>
    <row r="25" spans="1:8">
      <c r="A25" s="40">
        <v>16</v>
      </c>
      <c r="B25" s="44" t="s">
        <v>57</v>
      </c>
      <c r="C25" s="45">
        <v>0</v>
      </c>
      <c r="D25" s="45">
        <v>0</v>
      </c>
      <c r="E25" s="46">
        <f t="shared" si="2"/>
        <v>0</v>
      </c>
      <c r="F25" s="47"/>
      <c r="G25" s="48"/>
      <c r="H25" s="49">
        <f t="shared" si="1"/>
        <v>0</v>
      </c>
    </row>
    <row r="26" spans="1:8">
      <c r="A26" s="40">
        <v>17</v>
      </c>
      <c r="B26" s="44" t="s">
        <v>58</v>
      </c>
      <c r="C26" s="53"/>
      <c r="D26" s="53"/>
      <c r="E26" s="46">
        <f t="shared" si="2"/>
        <v>0</v>
      </c>
      <c r="F26" s="54"/>
      <c r="G26" s="55"/>
      <c r="H26" s="49">
        <f t="shared" si="1"/>
        <v>0</v>
      </c>
    </row>
    <row r="27" spans="1:8">
      <c r="A27" s="40">
        <v>18</v>
      </c>
      <c r="B27" s="44" t="s">
        <v>59</v>
      </c>
      <c r="C27" s="45">
        <v>282937407.12</v>
      </c>
      <c r="D27" s="45">
        <v>175859547.26236373</v>
      </c>
      <c r="E27" s="46">
        <f t="shared" si="2"/>
        <v>458796954.38236374</v>
      </c>
      <c r="F27" s="47"/>
      <c r="G27" s="48"/>
      <c r="H27" s="49">
        <f t="shared" si="1"/>
        <v>0</v>
      </c>
    </row>
    <row r="28" spans="1:8">
      <c r="A28" s="40">
        <v>19</v>
      </c>
      <c r="B28" s="44" t="s">
        <v>60</v>
      </c>
      <c r="C28" s="45">
        <v>7096634.6999999993</v>
      </c>
      <c r="D28" s="45">
        <v>2494781.12</v>
      </c>
      <c r="E28" s="46">
        <f t="shared" si="2"/>
        <v>9591415.8200000003</v>
      </c>
      <c r="F28" s="47"/>
      <c r="G28" s="48"/>
      <c r="H28" s="49">
        <f t="shared" si="1"/>
        <v>0</v>
      </c>
    </row>
    <row r="29" spans="1:8">
      <c r="A29" s="40">
        <v>20</v>
      </c>
      <c r="B29" s="44" t="s">
        <v>61</v>
      </c>
      <c r="C29" s="45">
        <v>36350352.969999999</v>
      </c>
      <c r="D29" s="45">
        <v>3407561.29</v>
      </c>
      <c r="E29" s="46">
        <f t="shared" si="2"/>
        <v>39757914.259999998</v>
      </c>
      <c r="F29" s="47"/>
      <c r="G29" s="48"/>
      <c r="H29" s="49">
        <f t="shared" si="1"/>
        <v>0</v>
      </c>
    </row>
    <row r="30" spans="1:8">
      <c r="A30" s="40">
        <v>21</v>
      </c>
      <c r="B30" s="44" t="s">
        <v>62</v>
      </c>
      <c r="C30" s="45">
        <v>8119900.0000000009</v>
      </c>
      <c r="D30" s="45">
        <v>0</v>
      </c>
      <c r="E30" s="46">
        <f t="shared" si="2"/>
        <v>8119900.0000000009</v>
      </c>
      <c r="F30" s="47"/>
      <c r="G30" s="48"/>
      <c r="H30" s="49">
        <f t="shared" si="1"/>
        <v>0</v>
      </c>
    </row>
    <row r="31" spans="1:8">
      <c r="A31" s="40">
        <v>22</v>
      </c>
      <c r="B31" s="52" t="s">
        <v>63</v>
      </c>
      <c r="C31" s="46">
        <f>SUM(C22:C30)</f>
        <v>387504294.78999996</v>
      </c>
      <c r="D31" s="46">
        <f>SUM(D22:D30)</f>
        <v>183314089.67236373</v>
      </c>
      <c r="E31" s="46">
        <f>C31+D31</f>
        <v>570818384.46236372</v>
      </c>
      <c r="F31" s="46">
        <f>SUM(F22:F30)</f>
        <v>0</v>
      </c>
      <c r="G31" s="46">
        <f>SUM(G22:G30)</f>
        <v>0</v>
      </c>
      <c r="H31" s="49">
        <f t="shared" si="1"/>
        <v>0</v>
      </c>
    </row>
    <row r="32" spans="1:8">
      <c r="A32" s="40"/>
      <c r="B32" s="41" t="s">
        <v>64</v>
      </c>
      <c r="C32" s="53"/>
      <c r="D32" s="53"/>
      <c r="E32" s="45"/>
      <c r="F32" s="54"/>
      <c r="G32" s="55"/>
      <c r="H32" s="56"/>
    </row>
    <row r="33" spans="1:8">
      <c r="A33" s="40">
        <v>23</v>
      </c>
      <c r="B33" s="44" t="s">
        <v>65</v>
      </c>
      <c r="C33" s="45">
        <v>4400000</v>
      </c>
      <c r="D33" s="53"/>
      <c r="E33" s="46">
        <f t="shared" si="2"/>
        <v>4400000</v>
      </c>
      <c r="F33" s="47"/>
      <c r="G33" s="55"/>
      <c r="H33" s="49">
        <f t="shared" si="1"/>
        <v>0</v>
      </c>
    </row>
    <row r="34" spans="1:8">
      <c r="A34" s="40">
        <v>24</v>
      </c>
      <c r="B34" s="44" t="s">
        <v>66</v>
      </c>
      <c r="C34" s="45">
        <v>0</v>
      </c>
      <c r="D34" s="53"/>
      <c r="E34" s="46">
        <f t="shared" si="2"/>
        <v>0</v>
      </c>
      <c r="F34" s="47"/>
      <c r="G34" s="55"/>
      <c r="H34" s="49">
        <f t="shared" si="1"/>
        <v>0</v>
      </c>
    </row>
    <row r="35" spans="1:8">
      <c r="A35" s="40">
        <v>25</v>
      </c>
      <c r="B35" s="51" t="s">
        <v>67</v>
      </c>
      <c r="C35" s="45">
        <v>0</v>
      </c>
      <c r="D35" s="53"/>
      <c r="E35" s="46">
        <f t="shared" si="2"/>
        <v>0</v>
      </c>
      <c r="F35" s="47"/>
      <c r="G35" s="55"/>
      <c r="H35" s="49">
        <f t="shared" si="1"/>
        <v>0</v>
      </c>
    </row>
    <row r="36" spans="1:8">
      <c r="A36" s="40">
        <v>26</v>
      </c>
      <c r="B36" s="44" t="s">
        <v>68</v>
      </c>
      <c r="C36" s="45">
        <v>0</v>
      </c>
      <c r="D36" s="53"/>
      <c r="E36" s="46">
        <f t="shared" si="2"/>
        <v>0</v>
      </c>
      <c r="F36" s="47"/>
      <c r="G36" s="55"/>
      <c r="H36" s="49">
        <f t="shared" si="1"/>
        <v>0</v>
      </c>
    </row>
    <row r="37" spans="1:8">
      <c r="A37" s="40">
        <v>27</v>
      </c>
      <c r="B37" s="44" t="s">
        <v>69</v>
      </c>
      <c r="C37" s="45">
        <v>0</v>
      </c>
      <c r="D37" s="53"/>
      <c r="E37" s="46">
        <f t="shared" si="2"/>
        <v>0</v>
      </c>
      <c r="F37" s="47"/>
      <c r="G37" s="55"/>
      <c r="H37" s="49">
        <f t="shared" si="1"/>
        <v>0</v>
      </c>
    </row>
    <row r="38" spans="1:8">
      <c r="A38" s="40">
        <v>28</v>
      </c>
      <c r="B38" s="44" t="s">
        <v>70</v>
      </c>
      <c r="C38" s="45">
        <v>111350140.55999991</v>
      </c>
      <c r="D38" s="53"/>
      <c r="E38" s="46">
        <f t="shared" si="2"/>
        <v>111350140.55999991</v>
      </c>
      <c r="F38" s="47"/>
      <c r="G38" s="55"/>
      <c r="H38" s="49">
        <f t="shared" si="1"/>
        <v>0</v>
      </c>
    </row>
    <row r="39" spans="1:8">
      <c r="A39" s="40">
        <v>29</v>
      </c>
      <c r="B39" s="44" t="s">
        <v>71</v>
      </c>
      <c r="C39" s="45">
        <v>396459</v>
      </c>
      <c r="D39" s="53"/>
      <c r="E39" s="46">
        <f t="shared" si="2"/>
        <v>396459</v>
      </c>
      <c r="F39" s="47"/>
      <c r="G39" s="55"/>
      <c r="H39" s="49">
        <f t="shared" si="1"/>
        <v>0</v>
      </c>
    </row>
    <row r="40" spans="1:8">
      <c r="A40" s="40">
        <v>30</v>
      </c>
      <c r="B40" s="334" t="s">
        <v>282</v>
      </c>
      <c r="C40" s="45">
        <v>116146599.55999991</v>
      </c>
      <c r="D40" s="53"/>
      <c r="E40" s="46">
        <f t="shared" si="2"/>
        <v>116146599.55999991</v>
      </c>
      <c r="F40" s="47"/>
      <c r="G40" s="55"/>
      <c r="H40" s="49">
        <f t="shared" si="1"/>
        <v>0</v>
      </c>
    </row>
    <row r="41" spans="1:8" ht="15" thickBot="1">
      <c r="A41" s="57">
        <v>31</v>
      </c>
      <c r="B41" s="58" t="s">
        <v>72</v>
      </c>
      <c r="C41" s="59">
        <f>C31+C40</f>
        <v>503650894.3499999</v>
      </c>
      <c r="D41" s="59">
        <f>D31+D40</f>
        <v>183314089.67236373</v>
      </c>
      <c r="E41" s="59">
        <f>C41+D41</f>
        <v>686964984.02236366</v>
      </c>
      <c r="F41" s="59">
        <f>F31+F40</f>
        <v>0</v>
      </c>
      <c r="G41" s="59">
        <f>G31+G40</f>
        <v>0</v>
      </c>
      <c r="H41" s="60">
        <f>F41+G41</f>
        <v>0</v>
      </c>
    </row>
    <row r="43" spans="1:8">
      <c r="B43" s="6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47" activePane="bottomRight" state="frozen"/>
      <selection activeCell="B9" sqref="B9"/>
      <selection pane="topRight" activeCell="B9" sqref="B9"/>
      <selection pane="bottomLeft" activeCell="B9" sqref="B9"/>
      <selection pane="bottomRight" activeCell="E8" sqref="E8:E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35</v>
      </c>
      <c r="B1" s="4" t="s">
        <v>424</v>
      </c>
      <c r="C1" s="3"/>
    </row>
    <row r="2" spans="1:8">
      <c r="A2" s="2" t="s">
        <v>36</v>
      </c>
      <c r="B2" s="4" t="s">
        <v>423</v>
      </c>
      <c r="C2" s="6"/>
      <c r="D2" s="7"/>
      <c r="E2" s="7"/>
      <c r="F2" s="7"/>
      <c r="G2" s="7"/>
      <c r="H2" s="7"/>
    </row>
    <row r="3" spans="1:8">
      <c r="A3" s="2"/>
      <c r="B3" s="3"/>
      <c r="C3" s="6"/>
      <c r="D3" s="7"/>
      <c r="E3" s="7"/>
      <c r="F3" s="7"/>
      <c r="G3" s="7"/>
      <c r="H3" s="7"/>
    </row>
    <row r="4" spans="1:8" ht="13.5" thickBot="1">
      <c r="A4" s="63" t="s">
        <v>208</v>
      </c>
      <c r="B4" s="282" t="s">
        <v>27</v>
      </c>
      <c r="C4" s="33"/>
      <c r="D4" s="35"/>
      <c r="E4" s="35"/>
      <c r="F4" s="36"/>
      <c r="G4" s="36"/>
      <c r="H4" s="64" t="s">
        <v>78</v>
      </c>
    </row>
    <row r="5" spans="1:8">
      <c r="A5" s="65" t="s">
        <v>11</v>
      </c>
      <c r="B5" s="66"/>
      <c r="C5" s="454" t="s">
        <v>73</v>
      </c>
      <c r="D5" s="455"/>
      <c r="E5" s="456"/>
      <c r="F5" s="454" t="s">
        <v>77</v>
      </c>
      <c r="G5" s="455"/>
      <c r="H5" s="457"/>
    </row>
    <row r="6" spans="1:8">
      <c r="A6" s="67" t="s">
        <v>11</v>
      </c>
      <c r="B6" s="68"/>
      <c r="C6" s="69" t="s">
        <v>74</v>
      </c>
      <c r="D6" s="69" t="s">
        <v>75</v>
      </c>
      <c r="E6" s="69" t="s">
        <v>76</v>
      </c>
      <c r="F6" s="69" t="s">
        <v>74</v>
      </c>
      <c r="G6" s="69" t="s">
        <v>75</v>
      </c>
      <c r="H6" s="70" t="s">
        <v>76</v>
      </c>
    </row>
    <row r="7" spans="1:8">
      <c r="A7" s="71"/>
      <c r="B7" s="282" t="s">
        <v>207</v>
      </c>
      <c r="C7" s="72"/>
      <c r="D7" s="72"/>
      <c r="E7" s="72"/>
      <c r="F7" s="72"/>
      <c r="G7" s="72"/>
      <c r="H7" s="73"/>
    </row>
    <row r="8" spans="1:8">
      <c r="A8" s="71">
        <v>1</v>
      </c>
      <c r="B8" s="74" t="s">
        <v>206</v>
      </c>
      <c r="C8" s="72">
        <v>1530816.84</v>
      </c>
      <c r="D8" s="72">
        <v>670569.67000000004</v>
      </c>
      <c r="E8" s="449">
        <f t="shared" ref="E8:E22" si="0">C8+D8</f>
        <v>2201386.5100000002</v>
      </c>
      <c r="F8" s="72"/>
      <c r="G8" s="72"/>
      <c r="H8" s="76">
        <f t="shared" ref="H8:H22" si="1">F8+G8</f>
        <v>0</v>
      </c>
    </row>
    <row r="9" spans="1:8">
      <c r="A9" s="71">
        <v>2</v>
      </c>
      <c r="B9" s="74" t="s">
        <v>205</v>
      </c>
      <c r="C9" s="77">
        <f>C10+C11+C12+C13+C14+C15+C16+C17+C18</f>
        <v>86810291.620000005</v>
      </c>
      <c r="D9" s="77">
        <f>D10+D11+D12+D13+D14+D15+D16+D17+D18</f>
        <v>19242588.57</v>
      </c>
      <c r="E9" s="449">
        <f t="shared" si="0"/>
        <v>106052880.19</v>
      </c>
      <c r="F9" s="77">
        <f>F10+F11+F12+F13+F14+F15+F16+F17+F18</f>
        <v>0</v>
      </c>
      <c r="G9" s="77">
        <f>G10+G11+G12+G13+G14+G15+G16+G17+G18</f>
        <v>0</v>
      </c>
      <c r="H9" s="76">
        <f t="shared" si="1"/>
        <v>0</v>
      </c>
    </row>
    <row r="10" spans="1:8">
      <c r="A10" s="71">
        <v>2.1</v>
      </c>
      <c r="B10" s="78" t="s">
        <v>204</v>
      </c>
      <c r="C10" s="72">
        <v>0</v>
      </c>
      <c r="D10" s="72">
        <v>0</v>
      </c>
      <c r="E10" s="449">
        <f t="shared" si="0"/>
        <v>0</v>
      </c>
      <c r="F10" s="72"/>
      <c r="G10" s="72"/>
      <c r="H10" s="76">
        <f t="shared" si="1"/>
        <v>0</v>
      </c>
    </row>
    <row r="11" spans="1:8">
      <c r="A11" s="71">
        <v>2.2000000000000002</v>
      </c>
      <c r="B11" s="78" t="s">
        <v>203</v>
      </c>
      <c r="C11" s="72">
        <v>65574.62</v>
      </c>
      <c r="D11" s="72">
        <v>300934.86</v>
      </c>
      <c r="E11" s="449">
        <f t="shared" si="0"/>
        <v>366509.48</v>
      </c>
      <c r="F11" s="72"/>
      <c r="G11" s="72"/>
      <c r="H11" s="76">
        <f t="shared" si="1"/>
        <v>0</v>
      </c>
    </row>
    <row r="12" spans="1:8">
      <c r="A12" s="71">
        <v>2.2999999999999998</v>
      </c>
      <c r="B12" s="78" t="s">
        <v>202</v>
      </c>
      <c r="C12" s="72">
        <v>0</v>
      </c>
      <c r="D12" s="72">
        <v>0</v>
      </c>
      <c r="E12" s="449">
        <f t="shared" si="0"/>
        <v>0</v>
      </c>
      <c r="F12" s="72"/>
      <c r="G12" s="72"/>
      <c r="H12" s="76">
        <f t="shared" si="1"/>
        <v>0</v>
      </c>
    </row>
    <row r="13" spans="1:8">
      <c r="A13" s="71">
        <v>2.4</v>
      </c>
      <c r="B13" s="78" t="s">
        <v>201</v>
      </c>
      <c r="C13" s="72">
        <v>0</v>
      </c>
      <c r="D13" s="72">
        <v>0</v>
      </c>
      <c r="E13" s="449">
        <f t="shared" si="0"/>
        <v>0</v>
      </c>
      <c r="F13" s="72"/>
      <c r="G13" s="72"/>
      <c r="H13" s="76">
        <f t="shared" si="1"/>
        <v>0</v>
      </c>
    </row>
    <row r="14" spans="1:8">
      <c r="A14" s="71">
        <v>2.5</v>
      </c>
      <c r="B14" s="78" t="s">
        <v>200</v>
      </c>
      <c r="C14" s="72">
        <v>1011.09</v>
      </c>
      <c r="D14" s="72">
        <v>16149.08</v>
      </c>
      <c r="E14" s="449">
        <f t="shared" si="0"/>
        <v>17160.169999999998</v>
      </c>
      <c r="F14" s="72"/>
      <c r="G14" s="72"/>
      <c r="H14" s="76">
        <f t="shared" si="1"/>
        <v>0</v>
      </c>
    </row>
    <row r="15" spans="1:8">
      <c r="A15" s="71">
        <v>2.6</v>
      </c>
      <c r="B15" s="78" t="s">
        <v>199</v>
      </c>
      <c r="C15" s="72">
        <v>16551.599999999999</v>
      </c>
      <c r="D15" s="72">
        <v>23734.560000000001</v>
      </c>
      <c r="E15" s="449">
        <f t="shared" si="0"/>
        <v>40286.160000000003</v>
      </c>
      <c r="F15" s="72"/>
      <c r="G15" s="72"/>
      <c r="H15" s="76">
        <f t="shared" si="1"/>
        <v>0</v>
      </c>
    </row>
    <row r="16" spans="1:8">
      <c r="A16" s="71">
        <v>2.7</v>
      </c>
      <c r="B16" s="78" t="s">
        <v>198</v>
      </c>
      <c r="C16" s="72">
        <v>16744.09</v>
      </c>
      <c r="D16" s="72">
        <v>66392.84</v>
      </c>
      <c r="E16" s="449">
        <f t="shared" si="0"/>
        <v>83136.929999999993</v>
      </c>
      <c r="F16" s="72"/>
      <c r="G16" s="72"/>
      <c r="H16" s="76">
        <f t="shared" si="1"/>
        <v>0</v>
      </c>
    </row>
    <row r="17" spans="1:8">
      <c r="A17" s="71">
        <v>2.8</v>
      </c>
      <c r="B17" s="78" t="s">
        <v>197</v>
      </c>
      <c r="C17" s="72">
        <v>86699119.549999997</v>
      </c>
      <c r="D17" s="72">
        <v>18798007.190000001</v>
      </c>
      <c r="E17" s="449">
        <f t="shared" si="0"/>
        <v>105497126.73999999</v>
      </c>
      <c r="F17" s="72"/>
      <c r="G17" s="72"/>
      <c r="H17" s="76">
        <f t="shared" si="1"/>
        <v>0</v>
      </c>
    </row>
    <row r="18" spans="1:8">
      <c r="A18" s="71">
        <v>2.9</v>
      </c>
      <c r="B18" s="78" t="s">
        <v>196</v>
      </c>
      <c r="C18" s="72">
        <v>11290.67</v>
      </c>
      <c r="D18" s="72">
        <v>37370.04</v>
      </c>
      <c r="E18" s="449">
        <f t="shared" si="0"/>
        <v>48660.71</v>
      </c>
      <c r="F18" s="72"/>
      <c r="G18" s="72"/>
      <c r="H18" s="76">
        <f t="shared" si="1"/>
        <v>0</v>
      </c>
    </row>
    <row r="19" spans="1:8">
      <c r="A19" s="71">
        <v>3</v>
      </c>
      <c r="B19" s="74" t="s">
        <v>195</v>
      </c>
      <c r="C19" s="72">
        <v>3392524.11</v>
      </c>
      <c r="D19" s="72">
        <v>1159133.81</v>
      </c>
      <c r="E19" s="449">
        <f t="shared" si="0"/>
        <v>4551657.92</v>
      </c>
      <c r="F19" s="72"/>
      <c r="G19" s="72"/>
      <c r="H19" s="76">
        <f t="shared" si="1"/>
        <v>0</v>
      </c>
    </row>
    <row r="20" spans="1:8">
      <c r="A20" s="71">
        <v>4</v>
      </c>
      <c r="B20" s="74" t="s">
        <v>194</v>
      </c>
      <c r="C20" s="72">
        <v>0</v>
      </c>
      <c r="D20" s="72">
        <v>0</v>
      </c>
      <c r="E20" s="449">
        <f t="shared" si="0"/>
        <v>0</v>
      </c>
      <c r="F20" s="72"/>
      <c r="G20" s="72"/>
      <c r="H20" s="76">
        <f t="shared" si="1"/>
        <v>0</v>
      </c>
    </row>
    <row r="21" spans="1:8">
      <c r="A21" s="71">
        <v>5</v>
      </c>
      <c r="B21" s="74" t="s">
        <v>193</v>
      </c>
      <c r="C21" s="72">
        <v>0</v>
      </c>
      <c r="D21" s="72">
        <v>0</v>
      </c>
      <c r="E21" s="449">
        <f t="shared" si="0"/>
        <v>0</v>
      </c>
      <c r="F21" s="72"/>
      <c r="G21" s="72"/>
      <c r="H21" s="76">
        <f t="shared" si="1"/>
        <v>0</v>
      </c>
    </row>
    <row r="22" spans="1:8">
      <c r="A22" s="71">
        <v>6</v>
      </c>
      <c r="B22" s="79" t="s">
        <v>192</v>
      </c>
      <c r="C22" s="77">
        <f>C8+C9+C19+C20+C21</f>
        <v>91733632.570000008</v>
      </c>
      <c r="D22" s="77">
        <f>D8+D9+D19+D20+D21</f>
        <v>21072292.050000001</v>
      </c>
      <c r="E22" s="449">
        <f t="shared" si="0"/>
        <v>112805924.62</v>
      </c>
      <c r="F22" s="77">
        <f>F8+F9+F19+F20+F21</f>
        <v>0</v>
      </c>
      <c r="G22" s="77">
        <f>G8+G9+G19+G20+G21</f>
        <v>0</v>
      </c>
      <c r="H22" s="76">
        <f t="shared" si="1"/>
        <v>0</v>
      </c>
    </row>
    <row r="23" spans="1:8">
      <c r="A23" s="71"/>
      <c r="B23" s="282" t="s">
        <v>191</v>
      </c>
      <c r="C23" s="80"/>
      <c r="D23" s="80"/>
      <c r="E23" s="450"/>
      <c r="F23" s="80"/>
      <c r="G23" s="80"/>
      <c r="H23" s="81"/>
    </row>
    <row r="24" spans="1:8">
      <c r="A24" s="71">
        <v>7</v>
      </c>
      <c r="B24" s="74" t="s">
        <v>190</v>
      </c>
      <c r="C24" s="72">
        <v>0</v>
      </c>
      <c r="D24" s="72">
        <v>0</v>
      </c>
      <c r="E24" s="449">
        <f t="shared" ref="E24:E31" si="2">C24+D24</f>
        <v>0</v>
      </c>
      <c r="F24" s="72"/>
      <c r="G24" s="72"/>
      <c r="H24" s="76">
        <f t="shared" ref="H24:H31" si="3">F24+G24</f>
        <v>0</v>
      </c>
    </row>
    <row r="25" spans="1:8">
      <c r="A25" s="71">
        <v>8</v>
      </c>
      <c r="B25" s="74" t="s">
        <v>189</v>
      </c>
      <c r="C25" s="72">
        <v>0</v>
      </c>
      <c r="D25" s="72">
        <v>0</v>
      </c>
      <c r="E25" s="449">
        <f t="shared" si="2"/>
        <v>0</v>
      </c>
      <c r="F25" s="72"/>
      <c r="G25" s="72"/>
      <c r="H25" s="76">
        <f t="shared" si="3"/>
        <v>0</v>
      </c>
    </row>
    <row r="26" spans="1:8">
      <c r="A26" s="71">
        <v>9</v>
      </c>
      <c r="B26" s="74" t="s">
        <v>188</v>
      </c>
      <c r="C26" s="72">
        <v>612545.19999999995</v>
      </c>
      <c r="D26" s="72">
        <v>4305.47</v>
      </c>
      <c r="E26" s="449">
        <f t="shared" si="2"/>
        <v>616850.66999999993</v>
      </c>
      <c r="F26" s="72"/>
      <c r="G26" s="72"/>
      <c r="H26" s="76">
        <f t="shared" si="3"/>
        <v>0</v>
      </c>
    </row>
    <row r="27" spans="1:8">
      <c r="A27" s="71">
        <v>10</v>
      </c>
      <c r="B27" s="74" t="s">
        <v>187</v>
      </c>
      <c r="C27" s="72">
        <v>39884.83</v>
      </c>
      <c r="D27" s="72">
        <v>0</v>
      </c>
      <c r="E27" s="449">
        <f t="shared" si="2"/>
        <v>39884.83</v>
      </c>
      <c r="F27" s="72"/>
      <c r="G27" s="72"/>
      <c r="H27" s="76">
        <f t="shared" si="3"/>
        <v>0</v>
      </c>
    </row>
    <row r="28" spans="1:8">
      <c r="A28" s="71">
        <v>11</v>
      </c>
      <c r="B28" s="74" t="s">
        <v>186</v>
      </c>
      <c r="C28" s="72">
        <v>27768428.960000001</v>
      </c>
      <c r="D28" s="72">
        <v>13259066.489999998</v>
      </c>
      <c r="E28" s="449">
        <f t="shared" si="2"/>
        <v>41027495.450000003</v>
      </c>
      <c r="F28" s="72"/>
      <c r="G28" s="72"/>
      <c r="H28" s="76">
        <f t="shared" si="3"/>
        <v>0</v>
      </c>
    </row>
    <row r="29" spans="1:8">
      <c r="A29" s="71">
        <v>12</v>
      </c>
      <c r="B29" s="74" t="s">
        <v>185</v>
      </c>
      <c r="C29" s="72">
        <v>0</v>
      </c>
      <c r="D29" s="72">
        <v>0</v>
      </c>
      <c r="E29" s="449">
        <f t="shared" si="2"/>
        <v>0</v>
      </c>
      <c r="F29" s="72"/>
      <c r="G29" s="72"/>
      <c r="H29" s="76">
        <f t="shared" si="3"/>
        <v>0</v>
      </c>
    </row>
    <row r="30" spans="1:8">
      <c r="A30" s="71">
        <v>13</v>
      </c>
      <c r="B30" s="82" t="s">
        <v>184</v>
      </c>
      <c r="C30" s="77">
        <f>C24+C25+C26+C27+C28+C29</f>
        <v>28420858.990000002</v>
      </c>
      <c r="D30" s="77">
        <f>D24+D25+D26+D27+D28+D29</f>
        <v>13263371.959999999</v>
      </c>
      <c r="E30" s="449">
        <f t="shared" si="2"/>
        <v>41684230.950000003</v>
      </c>
      <c r="F30" s="77">
        <f>F24+F25+F26+F27+F28+F29</f>
        <v>0</v>
      </c>
      <c r="G30" s="77">
        <f>G24+G25+G26+G27+G28+G29</f>
        <v>0</v>
      </c>
      <c r="H30" s="76">
        <f t="shared" si="3"/>
        <v>0</v>
      </c>
    </row>
    <row r="31" spans="1:8">
      <c r="A31" s="71">
        <v>14</v>
      </c>
      <c r="B31" s="82" t="s">
        <v>183</v>
      </c>
      <c r="C31" s="77">
        <f>C22-C30</f>
        <v>63312773.580000006</v>
      </c>
      <c r="D31" s="77">
        <f>D22-D30</f>
        <v>7808920.0900000017</v>
      </c>
      <c r="E31" s="449">
        <f t="shared" si="2"/>
        <v>71121693.670000002</v>
      </c>
      <c r="F31" s="77">
        <f>F22-F30</f>
        <v>0</v>
      </c>
      <c r="G31" s="77">
        <f>G22-G30</f>
        <v>0</v>
      </c>
      <c r="H31" s="76">
        <f t="shared" si="3"/>
        <v>0</v>
      </c>
    </row>
    <row r="32" spans="1:8">
      <c r="A32" s="71"/>
      <c r="B32" s="83"/>
      <c r="C32" s="83"/>
      <c r="D32" s="84"/>
      <c r="E32" s="450"/>
      <c r="F32" s="84"/>
      <c r="G32" s="84"/>
      <c r="H32" s="81"/>
    </row>
    <row r="33" spans="1:8">
      <c r="A33" s="71"/>
      <c r="B33" s="83" t="s">
        <v>182</v>
      </c>
      <c r="C33" s="80"/>
      <c r="D33" s="80"/>
      <c r="E33" s="450"/>
      <c r="F33" s="80"/>
      <c r="G33" s="80"/>
      <c r="H33" s="81"/>
    </row>
    <row r="34" spans="1:8">
      <c r="A34" s="71">
        <v>15</v>
      </c>
      <c r="B34" s="85" t="s">
        <v>181</v>
      </c>
      <c r="C34" s="86">
        <f>C35-C36</f>
        <v>28956060.619999994</v>
      </c>
      <c r="D34" s="86">
        <f>D35-D36</f>
        <v>2972250.2</v>
      </c>
      <c r="E34" s="449">
        <f t="shared" ref="E34:E45" si="4">C34+D34</f>
        <v>31928310.819999993</v>
      </c>
      <c r="F34" s="86">
        <f>F35+F36</f>
        <v>0</v>
      </c>
      <c r="G34" s="86">
        <f>G35+G36</f>
        <v>0</v>
      </c>
      <c r="H34" s="75">
        <f t="shared" ref="H34:H45" si="5">F34+G34</f>
        <v>0</v>
      </c>
    </row>
    <row r="35" spans="1:8">
      <c r="A35" s="71">
        <v>15.1</v>
      </c>
      <c r="B35" s="78" t="s">
        <v>180</v>
      </c>
      <c r="C35" s="72">
        <v>34004472.389999993</v>
      </c>
      <c r="D35" s="72">
        <v>4598656.54</v>
      </c>
      <c r="E35" s="449">
        <f t="shared" si="4"/>
        <v>38603128.929999992</v>
      </c>
      <c r="F35" s="72"/>
      <c r="G35" s="72"/>
      <c r="H35" s="75">
        <f t="shared" si="5"/>
        <v>0</v>
      </c>
    </row>
    <row r="36" spans="1:8">
      <c r="A36" s="71">
        <v>15.2</v>
      </c>
      <c r="B36" s="78" t="s">
        <v>179</v>
      </c>
      <c r="C36" s="72">
        <v>5048411.7700000005</v>
      </c>
      <c r="D36" s="72">
        <v>1626406.3399999999</v>
      </c>
      <c r="E36" s="449">
        <f t="shared" si="4"/>
        <v>6674818.1100000003</v>
      </c>
      <c r="F36" s="72"/>
      <c r="G36" s="72"/>
      <c r="H36" s="75">
        <f t="shared" si="5"/>
        <v>0</v>
      </c>
    </row>
    <row r="37" spans="1:8">
      <c r="A37" s="71">
        <v>16</v>
      </c>
      <c r="B37" s="74" t="s">
        <v>178</v>
      </c>
      <c r="C37" s="72">
        <v>0</v>
      </c>
      <c r="D37" s="72">
        <v>0</v>
      </c>
      <c r="E37" s="449">
        <f t="shared" si="4"/>
        <v>0</v>
      </c>
      <c r="F37" s="72"/>
      <c r="G37" s="72"/>
      <c r="H37" s="75">
        <f t="shared" si="5"/>
        <v>0</v>
      </c>
    </row>
    <row r="38" spans="1:8">
      <c r="A38" s="71">
        <v>17</v>
      </c>
      <c r="B38" s="74" t="s">
        <v>177</v>
      </c>
      <c r="C38" s="72">
        <v>0</v>
      </c>
      <c r="D38" s="72">
        <v>0</v>
      </c>
      <c r="E38" s="449">
        <f t="shared" si="4"/>
        <v>0</v>
      </c>
      <c r="F38" s="72"/>
      <c r="G38" s="72"/>
      <c r="H38" s="75">
        <f t="shared" si="5"/>
        <v>0</v>
      </c>
    </row>
    <row r="39" spans="1:8">
      <c r="A39" s="71">
        <v>18</v>
      </c>
      <c r="B39" s="74" t="s">
        <v>176</v>
      </c>
      <c r="C39" s="72">
        <v>0</v>
      </c>
      <c r="D39" s="72">
        <v>0</v>
      </c>
      <c r="E39" s="449">
        <f t="shared" si="4"/>
        <v>0</v>
      </c>
      <c r="F39" s="72"/>
      <c r="G39" s="72"/>
      <c r="H39" s="75">
        <f t="shared" si="5"/>
        <v>0</v>
      </c>
    </row>
    <row r="40" spans="1:8">
      <c r="A40" s="71">
        <v>19</v>
      </c>
      <c r="B40" s="74" t="s">
        <v>175</v>
      </c>
      <c r="C40" s="72">
        <v>-2686433.9499999997</v>
      </c>
      <c r="D40" s="72"/>
      <c r="E40" s="449">
        <f t="shared" si="4"/>
        <v>-2686433.9499999997</v>
      </c>
      <c r="F40" s="72"/>
      <c r="G40" s="72"/>
      <c r="H40" s="75">
        <f t="shared" si="5"/>
        <v>0</v>
      </c>
    </row>
    <row r="41" spans="1:8">
      <c r="A41" s="71">
        <v>20</v>
      </c>
      <c r="B41" s="74" t="s">
        <v>174</v>
      </c>
      <c r="C41" s="72">
        <v>2113082.2099999189</v>
      </c>
      <c r="D41" s="72"/>
      <c r="E41" s="449">
        <f t="shared" si="4"/>
        <v>2113082.2099999189</v>
      </c>
      <c r="F41" s="72"/>
      <c r="G41" s="72"/>
      <c r="H41" s="75">
        <f t="shared" si="5"/>
        <v>0</v>
      </c>
    </row>
    <row r="42" spans="1:8">
      <c r="A42" s="71">
        <v>21</v>
      </c>
      <c r="B42" s="74" t="s">
        <v>173</v>
      </c>
      <c r="C42" s="72">
        <v>-33695.040000000008</v>
      </c>
      <c r="D42" s="72">
        <v>0</v>
      </c>
      <c r="E42" s="449">
        <f t="shared" si="4"/>
        <v>-33695.040000000008</v>
      </c>
      <c r="F42" s="72"/>
      <c r="G42" s="72"/>
      <c r="H42" s="75">
        <f t="shared" si="5"/>
        <v>0</v>
      </c>
    </row>
    <row r="43" spans="1:8">
      <c r="A43" s="71">
        <v>22</v>
      </c>
      <c r="B43" s="74" t="s">
        <v>172</v>
      </c>
      <c r="C43" s="72">
        <v>317830.09999999998</v>
      </c>
      <c r="D43" s="72">
        <v>0</v>
      </c>
      <c r="E43" s="449">
        <f t="shared" si="4"/>
        <v>317830.09999999998</v>
      </c>
      <c r="F43" s="72"/>
      <c r="G43" s="72"/>
      <c r="H43" s="75">
        <f t="shared" si="5"/>
        <v>0</v>
      </c>
    </row>
    <row r="44" spans="1:8">
      <c r="A44" s="71">
        <v>23</v>
      </c>
      <c r="B44" s="74" t="s">
        <v>171</v>
      </c>
      <c r="C44" s="72">
        <v>1127233.7500000084</v>
      </c>
      <c r="D44" s="72">
        <v>0</v>
      </c>
      <c r="E44" s="449">
        <f t="shared" si="4"/>
        <v>1127233.7500000084</v>
      </c>
      <c r="F44" s="72"/>
      <c r="G44" s="72"/>
      <c r="H44" s="75">
        <f t="shared" si="5"/>
        <v>0</v>
      </c>
    </row>
    <row r="45" spans="1:8">
      <c r="A45" s="71">
        <v>24</v>
      </c>
      <c r="B45" s="82" t="s">
        <v>291</v>
      </c>
      <c r="C45" s="77">
        <f>C34+C37+C38+C39+C40+C41+C42+C43+C44</f>
        <v>29794077.689999923</v>
      </c>
      <c r="D45" s="77">
        <f>D34+D37+D38+D39+D40+D41+D42+D43+D44</f>
        <v>2972250.2</v>
      </c>
      <c r="E45" s="449">
        <f t="shared" si="4"/>
        <v>32766327.889999922</v>
      </c>
      <c r="F45" s="77">
        <f>F34+F37+F38+F39+F40+F41+F42+F43+F44</f>
        <v>0</v>
      </c>
      <c r="G45" s="77">
        <f>G34+G37+G38+G39+G40+G41+G42+G43+G44</f>
        <v>0</v>
      </c>
      <c r="H45" s="75">
        <f t="shared" si="5"/>
        <v>0</v>
      </c>
    </row>
    <row r="46" spans="1:8">
      <c r="A46" s="71"/>
      <c r="B46" s="282" t="s">
        <v>170</v>
      </c>
      <c r="C46" s="80"/>
      <c r="D46" s="80"/>
      <c r="E46" s="450"/>
      <c r="F46" s="80"/>
      <c r="G46" s="80"/>
      <c r="H46" s="81"/>
    </row>
    <row r="47" spans="1:8">
      <c r="A47" s="71">
        <v>25</v>
      </c>
      <c r="B47" s="74" t="s">
        <v>169</v>
      </c>
      <c r="C47" s="72">
        <v>5803105.8599999994</v>
      </c>
      <c r="D47" s="72">
        <v>0</v>
      </c>
      <c r="E47" s="449">
        <f t="shared" ref="E47:E54" si="6">C47+D47</f>
        <v>5803105.8599999994</v>
      </c>
      <c r="F47" s="72"/>
      <c r="G47" s="72"/>
      <c r="H47" s="76">
        <f t="shared" ref="H47:H54" si="7">F47+G47</f>
        <v>0</v>
      </c>
    </row>
    <row r="48" spans="1:8">
      <c r="A48" s="71">
        <v>26</v>
      </c>
      <c r="B48" s="74" t="s">
        <v>168</v>
      </c>
      <c r="C48" s="72">
        <v>3967711.5799999996</v>
      </c>
      <c r="D48" s="72">
        <v>224987.08</v>
      </c>
      <c r="E48" s="449">
        <f t="shared" si="6"/>
        <v>4192698.6599999997</v>
      </c>
      <c r="F48" s="72"/>
      <c r="G48" s="72"/>
      <c r="H48" s="76">
        <f t="shared" si="7"/>
        <v>0</v>
      </c>
    </row>
    <row r="49" spans="1:8">
      <c r="A49" s="71">
        <v>27</v>
      </c>
      <c r="B49" s="74" t="s">
        <v>167</v>
      </c>
      <c r="C49" s="72">
        <v>52888865.089999996</v>
      </c>
      <c r="D49" s="72"/>
      <c r="E49" s="449">
        <f t="shared" si="6"/>
        <v>52888865.089999996</v>
      </c>
      <c r="F49" s="72"/>
      <c r="G49" s="72"/>
      <c r="H49" s="76">
        <f t="shared" si="7"/>
        <v>0</v>
      </c>
    </row>
    <row r="50" spans="1:8">
      <c r="A50" s="71">
        <v>28</v>
      </c>
      <c r="B50" s="74" t="s">
        <v>166</v>
      </c>
      <c r="C50" s="72">
        <v>7719656.25</v>
      </c>
      <c r="D50" s="72"/>
      <c r="E50" s="449">
        <f t="shared" si="6"/>
        <v>7719656.25</v>
      </c>
      <c r="F50" s="72"/>
      <c r="G50" s="72"/>
      <c r="H50" s="76">
        <f t="shared" si="7"/>
        <v>0</v>
      </c>
    </row>
    <row r="51" spans="1:8">
      <c r="A51" s="71">
        <v>29</v>
      </c>
      <c r="B51" s="74" t="s">
        <v>165</v>
      </c>
      <c r="C51" s="72">
        <v>3345629.5900000003</v>
      </c>
      <c r="D51" s="72"/>
      <c r="E51" s="449">
        <f t="shared" si="6"/>
        <v>3345629.5900000003</v>
      </c>
      <c r="F51" s="72"/>
      <c r="G51" s="72"/>
      <c r="H51" s="76">
        <f t="shared" si="7"/>
        <v>0</v>
      </c>
    </row>
    <row r="52" spans="1:8">
      <c r="A52" s="71">
        <v>30</v>
      </c>
      <c r="B52" s="74" t="s">
        <v>164</v>
      </c>
      <c r="C52" s="72">
        <v>1453810.4400000065</v>
      </c>
      <c r="D52" s="72">
        <v>17701.07</v>
      </c>
      <c r="E52" s="449">
        <f t="shared" si="6"/>
        <v>1471511.5100000065</v>
      </c>
      <c r="F52" s="72"/>
      <c r="G52" s="72"/>
      <c r="H52" s="76">
        <f t="shared" si="7"/>
        <v>0</v>
      </c>
    </row>
    <row r="53" spans="1:8">
      <c r="A53" s="71">
        <v>31</v>
      </c>
      <c r="B53" s="82" t="s">
        <v>292</v>
      </c>
      <c r="C53" s="77">
        <f>C47+C48+C49+C50+C51+C52</f>
        <v>75178778.810000017</v>
      </c>
      <c r="D53" s="77">
        <f>D47+D48+D49+D50+D51+D52</f>
        <v>242688.15</v>
      </c>
      <c r="E53" s="449">
        <f t="shared" si="6"/>
        <v>75421466.960000023</v>
      </c>
      <c r="F53" s="77">
        <f>F47+F48+F49+F50+F51+F52</f>
        <v>0</v>
      </c>
      <c r="G53" s="77">
        <f>G47+G48+G49+G50+G51+G52</f>
        <v>0</v>
      </c>
      <c r="H53" s="75">
        <f t="shared" si="7"/>
        <v>0</v>
      </c>
    </row>
    <row r="54" spans="1:8">
      <c r="A54" s="71">
        <v>32</v>
      </c>
      <c r="B54" s="82" t="s">
        <v>293</v>
      </c>
      <c r="C54" s="77">
        <f>C45-C53</f>
        <v>-45384701.120000094</v>
      </c>
      <c r="D54" s="77">
        <f>D45-D53</f>
        <v>2729562.0500000003</v>
      </c>
      <c r="E54" s="449">
        <f t="shared" si="6"/>
        <v>-42655139.070000097</v>
      </c>
      <c r="F54" s="77">
        <f>F45-F53</f>
        <v>0</v>
      </c>
      <c r="G54" s="77">
        <f>G45-G53</f>
        <v>0</v>
      </c>
      <c r="H54" s="75">
        <f t="shared" si="7"/>
        <v>0</v>
      </c>
    </row>
    <row r="55" spans="1:8">
      <c r="A55" s="71"/>
      <c r="B55" s="83"/>
      <c r="C55" s="84"/>
      <c r="D55" s="84"/>
      <c r="E55" s="450"/>
      <c r="F55" s="84"/>
      <c r="G55" s="84"/>
      <c r="H55" s="81"/>
    </row>
    <row r="56" spans="1:8">
      <c r="A56" s="71">
        <v>33</v>
      </c>
      <c r="B56" s="82" t="s">
        <v>163</v>
      </c>
      <c r="C56" s="77">
        <f>C31+C54</f>
        <v>17928072.459999911</v>
      </c>
      <c r="D56" s="77">
        <f>D31+D54</f>
        <v>10538482.140000002</v>
      </c>
      <c r="E56" s="449">
        <f>C56+D56</f>
        <v>28466554.599999912</v>
      </c>
      <c r="F56" s="77">
        <f>F31+F54</f>
        <v>0</v>
      </c>
      <c r="G56" s="77">
        <f>G31+G54</f>
        <v>0</v>
      </c>
      <c r="H56" s="76">
        <f>F56+G56</f>
        <v>0</v>
      </c>
    </row>
    <row r="57" spans="1:8">
      <c r="A57" s="71"/>
      <c r="B57" s="83"/>
      <c r="C57" s="84"/>
      <c r="D57" s="84"/>
      <c r="E57" s="450"/>
      <c r="F57" s="84"/>
      <c r="G57" s="84"/>
      <c r="H57" s="81"/>
    </row>
    <row r="58" spans="1:8">
      <c r="A58" s="71">
        <v>34</v>
      </c>
      <c r="B58" s="74" t="s">
        <v>162</v>
      </c>
      <c r="C58" s="72">
        <v>11690002.290000003</v>
      </c>
      <c r="D58" s="72"/>
      <c r="E58" s="449">
        <f>C58+D58</f>
        <v>11690002.290000003</v>
      </c>
      <c r="F58" s="72"/>
      <c r="G58" s="72"/>
      <c r="H58" s="76">
        <f>F58+G58</f>
        <v>0</v>
      </c>
    </row>
    <row r="59" spans="1:8" s="283" customFormat="1">
      <c r="A59" s="71">
        <v>35</v>
      </c>
      <c r="B59" s="74" t="s">
        <v>161</v>
      </c>
      <c r="C59" s="72"/>
      <c r="D59" s="72"/>
      <c r="E59" s="449">
        <f>C59+D59</f>
        <v>0</v>
      </c>
      <c r="F59" s="72"/>
      <c r="G59" s="72"/>
      <c r="H59" s="76">
        <f>F59+G59</f>
        <v>0</v>
      </c>
    </row>
    <row r="60" spans="1:8">
      <c r="A60" s="71">
        <v>36</v>
      </c>
      <c r="B60" s="74" t="s">
        <v>160</v>
      </c>
      <c r="C60" s="72">
        <v>418013.28</v>
      </c>
      <c r="D60" s="72"/>
      <c r="E60" s="449">
        <f>C60+D60</f>
        <v>418013.28</v>
      </c>
      <c r="F60" s="72"/>
      <c r="G60" s="72"/>
      <c r="H60" s="76">
        <f>F60+G60</f>
        <v>0</v>
      </c>
    </row>
    <row r="61" spans="1:8">
      <c r="A61" s="71">
        <v>37</v>
      </c>
      <c r="B61" s="82" t="s">
        <v>159</v>
      </c>
      <c r="C61" s="77">
        <f>C58+C59+C60</f>
        <v>12108015.570000002</v>
      </c>
      <c r="D61" s="77">
        <f>D58+D59+D60</f>
        <v>0</v>
      </c>
      <c r="E61" s="449">
        <f>C61+D61</f>
        <v>12108015.570000002</v>
      </c>
      <c r="F61" s="77">
        <f>F58+F59+F60</f>
        <v>0</v>
      </c>
      <c r="G61" s="77">
        <f>G58+G59+G60</f>
        <v>0</v>
      </c>
      <c r="H61" s="76">
        <f>F61+G61</f>
        <v>0</v>
      </c>
    </row>
    <row r="62" spans="1:8">
      <c r="A62" s="71"/>
      <c r="B62" s="87"/>
      <c r="C62" s="80"/>
      <c r="D62" s="80"/>
      <c r="E62" s="450"/>
      <c r="F62" s="80"/>
      <c r="G62" s="80"/>
      <c r="H62" s="81"/>
    </row>
    <row r="63" spans="1:8">
      <c r="A63" s="71">
        <v>38</v>
      </c>
      <c r="B63" s="88" t="s">
        <v>158</v>
      </c>
      <c r="C63" s="77">
        <f>C56-C61</f>
        <v>5820056.8899999093</v>
      </c>
      <c r="D63" s="77">
        <f>D56-D61</f>
        <v>10538482.140000002</v>
      </c>
      <c r="E63" s="449">
        <f>C63+D63</f>
        <v>16358539.029999912</v>
      </c>
      <c r="F63" s="77">
        <f>F56-F61</f>
        <v>0</v>
      </c>
      <c r="G63" s="77">
        <f>G56-G61</f>
        <v>0</v>
      </c>
      <c r="H63" s="76">
        <f>F63+G63</f>
        <v>0</v>
      </c>
    </row>
    <row r="64" spans="1:8">
      <c r="A64" s="67">
        <v>39</v>
      </c>
      <c r="B64" s="74" t="s">
        <v>157</v>
      </c>
      <c r="C64" s="89">
        <v>1328836.21</v>
      </c>
      <c r="D64" s="89"/>
      <c r="E64" s="449">
        <f>C64+D64</f>
        <v>1328836.21</v>
      </c>
      <c r="F64" s="89"/>
      <c r="G64" s="89"/>
      <c r="H64" s="76">
        <f>F64+G64</f>
        <v>0</v>
      </c>
    </row>
    <row r="65" spans="1:8">
      <c r="A65" s="71">
        <v>40</v>
      </c>
      <c r="B65" s="82" t="s">
        <v>156</v>
      </c>
      <c r="C65" s="77">
        <f>C63-C64</f>
        <v>4491220.6799999094</v>
      </c>
      <c r="D65" s="77">
        <f>D63-D64</f>
        <v>10538482.140000002</v>
      </c>
      <c r="E65" s="449">
        <f>C65+D65</f>
        <v>15029702.819999911</v>
      </c>
      <c r="F65" s="77">
        <f>F63-F64</f>
        <v>0</v>
      </c>
      <c r="G65" s="77">
        <f>G63-G64</f>
        <v>0</v>
      </c>
      <c r="H65" s="76">
        <f>F65+G65</f>
        <v>0</v>
      </c>
    </row>
    <row r="66" spans="1:8">
      <c r="A66" s="67">
        <v>41</v>
      </c>
      <c r="B66" s="74" t="s">
        <v>155</v>
      </c>
      <c r="C66" s="89">
        <v>-65772.69</v>
      </c>
      <c r="D66" s="89"/>
      <c r="E66" s="449">
        <f>C66+D66</f>
        <v>-65772.69</v>
      </c>
      <c r="F66" s="89"/>
      <c r="G66" s="89"/>
      <c r="H66" s="76">
        <f>F66+G66</f>
        <v>0</v>
      </c>
    </row>
    <row r="67" spans="1:8" ht="13.5" thickBot="1">
      <c r="A67" s="90">
        <v>42</v>
      </c>
      <c r="B67" s="91" t="s">
        <v>154</v>
      </c>
      <c r="C67" s="92">
        <f>C65+C66</f>
        <v>4425447.989999909</v>
      </c>
      <c r="D67" s="92">
        <f>D65+D66</f>
        <v>10538482.140000002</v>
      </c>
      <c r="E67" s="451">
        <f>C67+D67</f>
        <v>14963930.129999911</v>
      </c>
      <c r="F67" s="92">
        <f>F65+F66</f>
        <v>0</v>
      </c>
      <c r="G67" s="92">
        <f>G65+G66</f>
        <v>0</v>
      </c>
      <c r="H67" s="93">
        <f>F67+G67</f>
        <v>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B1" sqref="B1:B2"/>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35</v>
      </c>
      <c r="B1" s="4" t="s">
        <v>424</v>
      </c>
    </row>
    <row r="2" spans="1:8">
      <c r="A2" s="2" t="s">
        <v>36</v>
      </c>
      <c r="B2" s="4" t="s">
        <v>423</v>
      </c>
    </row>
    <row r="3" spans="1:8">
      <c r="A3" s="4"/>
    </row>
    <row r="4" spans="1:8" ht="15" thickBot="1">
      <c r="A4" s="4" t="s">
        <v>79</v>
      </c>
      <c r="B4" s="4"/>
      <c r="C4" s="255"/>
      <c r="D4" s="255"/>
      <c r="E4" s="255"/>
      <c r="F4" s="256"/>
      <c r="G4" s="256"/>
      <c r="H4" s="257" t="s">
        <v>78</v>
      </c>
    </row>
    <row r="5" spans="1:8">
      <c r="A5" s="458" t="s">
        <v>11</v>
      </c>
      <c r="B5" s="460" t="s">
        <v>358</v>
      </c>
      <c r="C5" s="454" t="s">
        <v>73</v>
      </c>
      <c r="D5" s="455"/>
      <c r="E5" s="456"/>
      <c r="F5" s="454" t="s">
        <v>77</v>
      </c>
      <c r="G5" s="455"/>
      <c r="H5" s="457"/>
    </row>
    <row r="6" spans="1:8">
      <c r="A6" s="459"/>
      <c r="B6" s="461"/>
      <c r="C6" s="42" t="s">
        <v>305</v>
      </c>
      <c r="D6" s="42" t="s">
        <v>127</v>
      </c>
      <c r="E6" s="42" t="s">
        <v>114</v>
      </c>
      <c r="F6" s="42" t="s">
        <v>305</v>
      </c>
      <c r="G6" s="42" t="s">
        <v>127</v>
      </c>
      <c r="H6" s="43" t="s">
        <v>114</v>
      </c>
    </row>
    <row r="7" spans="1:8" s="23" customFormat="1" ht="15.75">
      <c r="A7" s="258">
        <v>1</v>
      </c>
      <c r="B7" s="259" t="s">
        <v>392</v>
      </c>
      <c r="C7" s="418"/>
      <c r="D7" s="418"/>
      <c r="E7" s="260">
        <f>C7+D7</f>
        <v>0</v>
      </c>
      <c r="F7" s="48"/>
      <c r="G7" s="48"/>
      <c r="H7" s="49">
        <f t="shared" ref="H7:H53" si="0">F7+G7</f>
        <v>0</v>
      </c>
    </row>
    <row r="8" spans="1:8" s="23" customFormat="1" ht="15.75">
      <c r="A8" s="258">
        <v>1.1000000000000001</v>
      </c>
      <c r="B8" s="321" t="s">
        <v>323</v>
      </c>
      <c r="C8" s="418"/>
      <c r="D8" s="418"/>
      <c r="E8" s="260">
        <f t="shared" ref="E8:E53" si="1">C8+D8</f>
        <v>0</v>
      </c>
      <c r="F8" s="48"/>
      <c r="G8" s="48"/>
      <c r="H8" s="49">
        <f t="shared" si="0"/>
        <v>0</v>
      </c>
    </row>
    <row r="9" spans="1:8" s="23" customFormat="1" ht="15.75">
      <c r="A9" s="258">
        <v>1.2</v>
      </c>
      <c r="B9" s="321" t="s">
        <v>324</v>
      </c>
      <c r="C9" s="418"/>
      <c r="D9" s="418"/>
      <c r="E9" s="260">
        <f t="shared" si="1"/>
        <v>0</v>
      </c>
      <c r="F9" s="48"/>
      <c r="G9" s="48"/>
      <c r="H9" s="49">
        <f t="shared" si="0"/>
        <v>0</v>
      </c>
    </row>
    <row r="10" spans="1:8" s="23" customFormat="1" ht="15.75">
      <c r="A10" s="258">
        <v>1.3</v>
      </c>
      <c r="B10" s="321" t="s">
        <v>325</v>
      </c>
      <c r="C10" s="418">
        <v>34912089.640000001</v>
      </c>
      <c r="D10" s="418"/>
      <c r="E10" s="260">
        <f t="shared" si="1"/>
        <v>34912089.640000001</v>
      </c>
      <c r="F10" s="48"/>
      <c r="G10" s="48"/>
      <c r="H10" s="49">
        <f t="shared" si="0"/>
        <v>0</v>
      </c>
    </row>
    <row r="11" spans="1:8" s="23" customFormat="1" ht="15.75">
      <c r="A11" s="258">
        <v>1.4</v>
      </c>
      <c r="B11" s="321" t="s">
        <v>306</v>
      </c>
      <c r="C11" s="418"/>
      <c r="D11" s="418"/>
      <c r="E11" s="260">
        <f t="shared" si="1"/>
        <v>0</v>
      </c>
      <c r="F11" s="48"/>
      <c r="G11" s="48"/>
      <c r="H11" s="49">
        <f t="shared" si="0"/>
        <v>0</v>
      </c>
    </row>
    <row r="12" spans="1:8" s="23" customFormat="1" ht="29.25" customHeight="1">
      <c r="A12" s="258">
        <v>2</v>
      </c>
      <c r="B12" s="262" t="s">
        <v>327</v>
      </c>
      <c r="C12" s="418"/>
      <c r="D12" s="418"/>
      <c r="E12" s="260">
        <f t="shared" si="1"/>
        <v>0</v>
      </c>
      <c r="F12" s="48"/>
      <c r="G12" s="48"/>
      <c r="H12" s="49">
        <f t="shared" si="0"/>
        <v>0</v>
      </c>
    </row>
    <row r="13" spans="1:8" s="23" customFormat="1" ht="19.899999999999999" customHeight="1">
      <c r="A13" s="258">
        <v>3</v>
      </c>
      <c r="B13" s="262" t="s">
        <v>326</v>
      </c>
      <c r="C13" s="418"/>
      <c r="D13" s="418"/>
      <c r="E13" s="260">
        <f t="shared" si="1"/>
        <v>0</v>
      </c>
      <c r="F13" s="48"/>
      <c r="G13" s="48"/>
      <c r="H13" s="49">
        <f t="shared" si="0"/>
        <v>0</v>
      </c>
    </row>
    <row r="14" spans="1:8" s="23" customFormat="1" ht="15.75">
      <c r="A14" s="258">
        <v>3.1</v>
      </c>
      <c r="B14" s="322" t="s">
        <v>307</v>
      </c>
      <c r="C14" s="418"/>
      <c r="D14" s="418">
        <v>15954620.32</v>
      </c>
      <c r="E14" s="260">
        <f t="shared" si="1"/>
        <v>15954620.32</v>
      </c>
      <c r="F14" s="48"/>
      <c r="G14" s="48"/>
      <c r="H14" s="49">
        <f t="shared" si="0"/>
        <v>0</v>
      </c>
    </row>
    <row r="15" spans="1:8" s="23" customFormat="1" ht="15.75">
      <c r="A15" s="258">
        <v>3.2</v>
      </c>
      <c r="B15" s="322" t="s">
        <v>308</v>
      </c>
      <c r="C15" s="418"/>
      <c r="D15" s="418"/>
      <c r="E15" s="260">
        <f t="shared" si="1"/>
        <v>0</v>
      </c>
      <c r="F15" s="48"/>
      <c r="G15" s="48"/>
      <c r="H15" s="49">
        <f t="shared" si="0"/>
        <v>0</v>
      </c>
    </row>
    <row r="16" spans="1:8" s="23" customFormat="1" ht="15.75">
      <c r="A16" s="258">
        <v>4</v>
      </c>
      <c r="B16" s="325" t="s">
        <v>337</v>
      </c>
      <c r="C16" s="418"/>
      <c r="D16" s="418"/>
      <c r="E16" s="260">
        <f t="shared" si="1"/>
        <v>0</v>
      </c>
      <c r="F16" s="48"/>
      <c r="G16" s="48"/>
      <c r="H16" s="49">
        <f t="shared" si="0"/>
        <v>0</v>
      </c>
    </row>
    <row r="17" spans="1:8" s="23" customFormat="1" ht="15.75">
      <c r="A17" s="258">
        <v>4.0999999999999996</v>
      </c>
      <c r="B17" s="322" t="s">
        <v>328</v>
      </c>
      <c r="C17" s="418">
        <v>32780459.32</v>
      </c>
      <c r="D17" s="418"/>
      <c r="E17" s="260">
        <f t="shared" si="1"/>
        <v>32780459.32</v>
      </c>
      <c r="F17" s="48"/>
      <c r="G17" s="48"/>
      <c r="H17" s="49">
        <f t="shared" si="0"/>
        <v>0</v>
      </c>
    </row>
    <row r="18" spans="1:8" s="23" customFormat="1" ht="15.75">
      <c r="A18" s="258">
        <v>4.2</v>
      </c>
      <c r="B18" s="322" t="s">
        <v>322</v>
      </c>
      <c r="C18" s="418"/>
      <c r="D18" s="418"/>
      <c r="E18" s="260">
        <f t="shared" si="1"/>
        <v>0</v>
      </c>
      <c r="F18" s="48"/>
      <c r="G18" s="48"/>
      <c r="H18" s="49">
        <f t="shared" si="0"/>
        <v>0</v>
      </c>
    </row>
    <row r="19" spans="1:8" s="23" customFormat="1" ht="15.75">
      <c r="A19" s="258">
        <v>5</v>
      </c>
      <c r="B19" s="262" t="s">
        <v>336</v>
      </c>
      <c r="C19" s="419">
        <f>C20+C21+C22+SUM(C28:C31)</f>
        <v>345193536.94999999</v>
      </c>
      <c r="D19" s="418"/>
      <c r="E19" s="260">
        <f t="shared" si="1"/>
        <v>345193536.94999999</v>
      </c>
      <c r="F19" s="48"/>
      <c r="G19" s="48"/>
      <c r="H19" s="49">
        <f t="shared" si="0"/>
        <v>0</v>
      </c>
    </row>
    <row r="20" spans="1:8" s="23" customFormat="1" ht="15.75">
      <c r="A20" s="258">
        <v>5.0999999999999996</v>
      </c>
      <c r="B20" s="323" t="s">
        <v>311</v>
      </c>
      <c r="C20" s="418"/>
      <c r="D20" s="418"/>
      <c r="E20" s="260">
        <f t="shared" si="1"/>
        <v>0</v>
      </c>
      <c r="F20" s="48"/>
      <c r="G20" s="48"/>
      <c r="H20" s="49">
        <f t="shared" si="0"/>
        <v>0</v>
      </c>
    </row>
    <row r="21" spans="1:8" s="23" customFormat="1" ht="15.75">
      <c r="A21" s="258">
        <v>5.2</v>
      </c>
      <c r="B21" s="323" t="s">
        <v>310</v>
      </c>
      <c r="C21" s="418">
        <v>32073.05</v>
      </c>
      <c r="D21" s="418"/>
      <c r="E21" s="260">
        <f t="shared" si="1"/>
        <v>32073.05</v>
      </c>
      <c r="F21" s="48"/>
      <c r="G21" s="48"/>
      <c r="H21" s="49">
        <f t="shared" si="0"/>
        <v>0</v>
      </c>
    </row>
    <row r="22" spans="1:8" s="23" customFormat="1" ht="15.75">
      <c r="A22" s="258">
        <v>5.3</v>
      </c>
      <c r="B22" s="323" t="s">
        <v>309</v>
      </c>
      <c r="C22" s="419">
        <f>SUM(C23:C27)</f>
        <v>342034055.22999996</v>
      </c>
      <c r="D22" s="418"/>
      <c r="E22" s="260">
        <f t="shared" si="1"/>
        <v>342034055.22999996</v>
      </c>
      <c r="F22" s="48"/>
      <c r="G22" s="48"/>
      <c r="H22" s="49">
        <f t="shared" si="0"/>
        <v>0</v>
      </c>
    </row>
    <row r="23" spans="1:8" s="23" customFormat="1" ht="15.75">
      <c r="A23" s="258" t="s">
        <v>20</v>
      </c>
      <c r="B23" s="263" t="s">
        <v>80</v>
      </c>
      <c r="C23" s="418">
        <v>264768935.66</v>
      </c>
      <c r="D23" s="418"/>
      <c r="E23" s="260">
        <f t="shared" si="1"/>
        <v>264768935.66</v>
      </c>
      <c r="F23" s="48"/>
      <c r="G23" s="48"/>
      <c r="H23" s="49">
        <f t="shared" si="0"/>
        <v>0</v>
      </c>
    </row>
    <row r="24" spans="1:8" s="23" customFormat="1" ht="15.75">
      <c r="A24" s="258" t="s">
        <v>21</v>
      </c>
      <c r="B24" s="263" t="s">
        <v>81</v>
      </c>
      <c r="C24" s="418">
        <v>33332048.859999999</v>
      </c>
      <c r="D24" s="418"/>
      <c r="E24" s="260">
        <f t="shared" si="1"/>
        <v>33332048.859999999</v>
      </c>
      <c r="F24" s="48"/>
      <c r="G24" s="48"/>
      <c r="H24" s="49">
        <f t="shared" si="0"/>
        <v>0</v>
      </c>
    </row>
    <row r="25" spans="1:8" s="23" customFormat="1" ht="15.75">
      <c r="A25" s="258" t="s">
        <v>22</v>
      </c>
      <c r="B25" s="263" t="s">
        <v>82</v>
      </c>
      <c r="C25" s="418"/>
      <c r="D25" s="418"/>
      <c r="E25" s="260">
        <f t="shared" si="1"/>
        <v>0</v>
      </c>
      <c r="F25" s="48"/>
      <c r="G25" s="48"/>
      <c r="H25" s="49">
        <f t="shared" si="0"/>
        <v>0</v>
      </c>
    </row>
    <row r="26" spans="1:8" s="23" customFormat="1" ht="15.75">
      <c r="A26" s="258" t="s">
        <v>23</v>
      </c>
      <c r="B26" s="263" t="s">
        <v>83</v>
      </c>
      <c r="C26" s="418">
        <v>43933070.710000001</v>
      </c>
      <c r="D26" s="418"/>
      <c r="E26" s="260">
        <f t="shared" si="1"/>
        <v>43933070.710000001</v>
      </c>
      <c r="F26" s="48"/>
      <c r="G26" s="48"/>
      <c r="H26" s="49">
        <f t="shared" si="0"/>
        <v>0</v>
      </c>
    </row>
    <row r="27" spans="1:8" s="23" customFormat="1" ht="15.75">
      <c r="A27" s="258" t="s">
        <v>24</v>
      </c>
      <c r="B27" s="263" t="s">
        <v>84</v>
      </c>
      <c r="C27" s="418"/>
      <c r="D27" s="418"/>
      <c r="E27" s="260">
        <f t="shared" si="1"/>
        <v>0</v>
      </c>
      <c r="F27" s="48"/>
      <c r="G27" s="48"/>
      <c r="H27" s="49">
        <f t="shared" si="0"/>
        <v>0</v>
      </c>
    </row>
    <row r="28" spans="1:8" s="23" customFormat="1" ht="15.75">
      <c r="A28" s="258">
        <v>5.4</v>
      </c>
      <c r="B28" s="323" t="s">
        <v>312</v>
      </c>
      <c r="C28" s="418">
        <v>3127408.67</v>
      </c>
      <c r="D28" s="418"/>
      <c r="E28" s="260">
        <f t="shared" si="1"/>
        <v>3127408.67</v>
      </c>
      <c r="F28" s="48"/>
      <c r="G28" s="48"/>
      <c r="H28" s="49">
        <f t="shared" si="0"/>
        <v>0</v>
      </c>
    </row>
    <row r="29" spans="1:8" s="23" customFormat="1" ht="15.75">
      <c r="A29" s="258">
        <v>5.5</v>
      </c>
      <c r="B29" s="323" t="s">
        <v>313</v>
      </c>
      <c r="C29" s="418"/>
      <c r="D29" s="418"/>
      <c r="E29" s="260">
        <f t="shared" si="1"/>
        <v>0</v>
      </c>
      <c r="F29" s="48"/>
      <c r="G29" s="48"/>
      <c r="H29" s="49">
        <f t="shared" si="0"/>
        <v>0</v>
      </c>
    </row>
    <row r="30" spans="1:8" s="23" customFormat="1" ht="15.75">
      <c r="A30" s="258">
        <v>5.6</v>
      </c>
      <c r="B30" s="323" t="s">
        <v>314</v>
      </c>
      <c r="C30" s="418"/>
      <c r="D30" s="418"/>
      <c r="E30" s="260">
        <f t="shared" si="1"/>
        <v>0</v>
      </c>
      <c r="F30" s="48"/>
      <c r="G30" s="48"/>
      <c r="H30" s="49">
        <f t="shared" si="0"/>
        <v>0</v>
      </c>
    </row>
    <row r="31" spans="1:8" s="23" customFormat="1" ht="15.75">
      <c r="A31" s="258">
        <v>5.7</v>
      </c>
      <c r="B31" s="323" t="s">
        <v>84</v>
      </c>
      <c r="C31" s="418"/>
      <c r="D31" s="418"/>
      <c r="E31" s="260">
        <f t="shared" si="1"/>
        <v>0</v>
      </c>
      <c r="F31" s="48"/>
      <c r="G31" s="48"/>
      <c r="H31" s="49">
        <f t="shared" si="0"/>
        <v>0</v>
      </c>
    </row>
    <row r="32" spans="1:8" s="23" customFormat="1" ht="15.75">
      <c r="A32" s="258">
        <v>6</v>
      </c>
      <c r="B32" s="262" t="s">
        <v>342</v>
      </c>
      <c r="C32" s="418"/>
      <c r="D32" s="418"/>
      <c r="E32" s="260">
        <f t="shared" si="1"/>
        <v>0</v>
      </c>
      <c r="F32" s="48"/>
      <c r="G32" s="48"/>
      <c r="H32" s="49">
        <f t="shared" si="0"/>
        <v>0</v>
      </c>
    </row>
    <row r="33" spans="1:8" s="23" customFormat="1" ht="15.75">
      <c r="A33" s="258">
        <v>6.1</v>
      </c>
      <c r="B33" s="324" t="s">
        <v>332</v>
      </c>
      <c r="C33" s="418"/>
      <c r="D33" s="418">
        <v>12961000</v>
      </c>
      <c r="E33" s="260">
        <f t="shared" si="1"/>
        <v>12961000</v>
      </c>
      <c r="F33" s="48"/>
      <c r="G33" s="48"/>
      <c r="H33" s="49">
        <f t="shared" si="0"/>
        <v>0</v>
      </c>
    </row>
    <row r="34" spans="1:8" s="23" customFormat="1" ht="15.75">
      <c r="A34" s="258">
        <v>6.2</v>
      </c>
      <c r="B34" s="324" t="s">
        <v>333</v>
      </c>
      <c r="C34" s="418">
        <v>13527500</v>
      </c>
      <c r="D34" s="418"/>
      <c r="E34" s="260">
        <f t="shared" si="1"/>
        <v>13527500</v>
      </c>
      <c r="F34" s="48"/>
      <c r="G34" s="48"/>
      <c r="H34" s="49">
        <f t="shared" si="0"/>
        <v>0</v>
      </c>
    </row>
    <row r="35" spans="1:8" s="23" customFormat="1" ht="15.75">
      <c r="A35" s="258">
        <v>6.3</v>
      </c>
      <c r="B35" s="324" t="s">
        <v>329</v>
      </c>
      <c r="C35" s="418"/>
      <c r="D35" s="418"/>
      <c r="E35" s="260">
        <f t="shared" si="1"/>
        <v>0</v>
      </c>
      <c r="F35" s="48"/>
      <c r="G35" s="48"/>
      <c r="H35" s="49">
        <f t="shared" si="0"/>
        <v>0</v>
      </c>
    </row>
    <row r="36" spans="1:8" s="23" customFormat="1" ht="15.75">
      <c r="A36" s="258">
        <v>6.4</v>
      </c>
      <c r="B36" s="324" t="s">
        <v>330</v>
      </c>
      <c r="C36" s="418"/>
      <c r="D36" s="418"/>
      <c r="E36" s="260">
        <f t="shared" si="1"/>
        <v>0</v>
      </c>
      <c r="F36" s="48"/>
      <c r="G36" s="48"/>
      <c r="H36" s="49">
        <f t="shared" si="0"/>
        <v>0</v>
      </c>
    </row>
    <row r="37" spans="1:8" s="23" customFormat="1" ht="15.75">
      <c r="A37" s="258">
        <v>6.5</v>
      </c>
      <c r="B37" s="324" t="s">
        <v>331</v>
      </c>
      <c r="C37" s="418"/>
      <c r="D37" s="418"/>
      <c r="E37" s="260">
        <f t="shared" si="1"/>
        <v>0</v>
      </c>
      <c r="F37" s="48"/>
      <c r="G37" s="48"/>
      <c r="H37" s="49">
        <f t="shared" si="0"/>
        <v>0</v>
      </c>
    </row>
    <row r="38" spans="1:8" s="23" customFormat="1" ht="15.75">
      <c r="A38" s="258">
        <v>6.6</v>
      </c>
      <c r="B38" s="324" t="s">
        <v>334</v>
      </c>
      <c r="C38" s="418"/>
      <c r="D38" s="418"/>
      <c r="E38" s="260">
        <f t="shared" si="1"/>
        <v>0</v>
      </c>
      <c r="F38" s="48"/>
      <c r="G38" s="48"/>
      <c r="H38" s="49">
        <f t="shared" si="0"/>
        <v>0</v>
      </c>
    </row>
    <row r="39" spans="1:8" s="23" customFormat="1" ht="15.75">
      <c r="A39" s="258">
        <v>6.7</v>
      </c>
      <c r="B39" s="324" t="s">
        <v>335</v>
      </c>
      <c r="C39" s="418"/>
      <c r="D39" s="418"/>
      <c r="E39" s="260">
        <f t="shared" si="1"/>
        <v>0</v>
      </c>
      <c r="F39" s="48"/>
      <c r="G39" s="48"/>
      <c r="H39" s="49">
        <f t="shared" si="0"/>
        <v>0</v>
      </c>
    </row>
    <row r="40" spans="1:8" s="23" customFormat="1" ht="15.75">
      <c r="A40" s="258">
        <v>7</v>
      </c>
      <c r="B40" s="262" t="s">
        <v>338</v>
      </c>
      <c r="C40" s="418"/>
      <c r="D40" s="418"/>
      <c r="E40" s="260">
        <f t="shared" si="1"/>
        <v>0</v>
      </c>
      <c r="F40" s="48"/>
      <c r="G40" s="48"/>
      <c r="H40" s="49">
        <f t="shared" si="0"/>
        <v>0</v>
      </c>
    </row>
    <row r="41" spans="1:8" s="23" customFormat="1" ht="15.75">
      <c r="A41" s="258">
        <v>7.1</v>
      </c>
      <c r="B41" s="261" t="s">
        <v>339</v>
      </c>
      <c r="C41" s="418">
        <v>730870.96</v>
      </c>
      <c r="D41" s="418">
        <v>797216</v>
      </c>
      <c r="E41" s="260">
        <f t="shared" si="1"/>
        <v>1528086.96</v>
      </c>
      <c r="F41" s="48"/>
      <c r="G41" s="48"/>
      <c r="H41" s="49">
        <f t="shared" si="0"/>
        <v>0</v>
      </c>
    </row>
    <row r="42" spans="1:8" s="23" customFormat="1" ht="25.5">
      <c r="A42" s="258">
        <v>7.2</v>
      </c>
      <c r="B42" s="261" t="s">
        <v>340</v>
      </c>
      <c r="C42" s="418">
        <v>588885.29</v>
      </c>
      <c r="D42" s="418">
        <v>416943.11000000034</v>
      </c>
      <c r="E42" s="260">
        <f t="shared" si="1"/>
        <v>1005828.4000000004</v>
      </c>
      <c r="F42" s="48"/>
      <c r="G42" s="48"/>
      <c r="H42" s="49">
        <f t="shared" si="0"/>
        <v>0</v>
      </c>
    </row>
    <row r="43" spans="1:8" s="23" customFormat="1" ht="25.5">
      <c r="A43" s="258">
        <v>7.3</v>
      </c>
      <c r="B43" s="261" t="s">
        <v>343</v>
      </c>
      <c r="C43" s="418">
        <v>6232784.3200000003</v>
      </c>
      <c r="D43" s="418">
        <v>14817728.810000001</v>
      </c>
      <c r="E43" s="260">
        <f t="shared" si="1"/>
        <v>21050513.130000003</v>
      </c>
      <c r="F43" s="48"/>
      <c r="G43" s="48"/>
      <c r="H43" s="49">
        <f t="shared" si="0"/>
        <v>0</v>
      </c>
    </row>
    <row r="44" spans="1:8" s="23" customFormat="1" ht="25.5">
      <c r="A44" s="258">
        <v>7.4</v>
      </c>
      <c r="B44" s="261" t="s">
        <v>344</v>
      </c>
      <c r="C44" s="418">
        <v>3735229</v>
      </c>
      <c r="D44" s="418">
        <v>6733959</v>
      </c>
      <c r="E44" s="260">
        <f t="shared" si="1"/>
        <v>10469188</v>
      </c>
      <c r="F44" s="48"/>
      <c r="G44" s="48"/>
      <c r="H44" s="49">
        <f t="shared" si="0"/>
        <v>0</v>
      </c>
    </row>
    <row r="45" spans="1:8" s="23" customFormat="1" ht="15.75">
      <c r="A45" s="258">
        <v>8</v>
      </c>
      <c r="B45" s="262" t="s">
        <v>321</v>
      </c>
      <c r="C45" s="418"/>
      <c r="D45" s="418"/>
      <c r="E45" s="260">
        <f t="shared" si="1"/>
        <v>0</v>
      </c>
      <c r="F45" s="48"/>
      <c r="G45" s="48"/>
      <c r="H45" s="49">
        <f t="shared" si="0"/>
        <v>0</v>
      </c>
    </row>
    <row r="46" spans="1:8" s="23" customFormat="1" ht="15.75">
      <c r="A46" s="258">
        <v>8.1</v>
      </c>
      <c r="B46" s="322" t="s">
        <v>345</v>
      </c>
      <c r="C46" s="418"/>
      <c r="D46" s="418"/>
      <c r="E46" s="260">
        <f t="shared" si="1"/>
        <v>0</v>
      </c>
      <c r="F46" s="48"/>
      <c r="G46" s="48"/>
      <c r="H46" s="49">
        <f t="shared" si="0"/>
        <v>0</v>
      </c>
    </row>
    <row r="47" spans="1:8" s="23" customFormat="1" ht="15.75">
      <c r="A47" s="258">
        <v>8.1999999999999993</v>
      </c>
      <c r="B47" s="322" t="s">
        <v>346</v>
      </c>
      <c r="C47" s="418"/>
      <c r="D47" s="418"/>
      <c r="E47" s="260">
        <f t="shared" si="1"/>
        <v>0</v>
      </c>
      <c r="F47" s="48"/>
      <c r="G47" s="48"/>
      <c r="H47" s="49">
        <f t="shared" si="0"/>
        <v>0</v>
      </c>
    </row>
    <row r="48" spans="1:8" s="23" customFormat="1" ht="15.75">
      <c r="A48" s="258">
        <v>8.3000000000000007</v>
      </c>
      <c r="B48" s="322" t="s">
        <v>347</v>
      </c>
      <c r="C48" s="418"/>
      <c r="D48" s="418"/>
      <c r="E48" s="260">
        <f t="shared" si="1"/>
        <v>0</v>
      </c>
      <c r="F48" s="48"/>
      <c r="G48" s="48"/>
      <c r="H48" s="49">
        <f t="shared" si="0"/>
        <v>0</v>
      </c>
    </row>
    <row r="49" spans="1:8" s="23" customFormat="1" ht="15.75">
      <c r="A49" s="258">
        <v>8.4</v>
      </c>
      <c r="B49" s="322" t="s">
        <v>348</v>
      </c>
      <c r="C49" s="418"/>
      <c r="D49" s="418"/>
      <c r="E49" s="260">
        <f t="shared" si="1"/>
        <v>0</v>
      </c>
      <c r="F49" s="48"/>
      <c r="G49" s="48"/>
      <c r="H49" s="49">
        <f t="shared" si="0"/>
        <v>0</v>
      </c>
    </row>
    <row r="50" spans="1:8" s="23" customFormat="1" ht="15.75">
      <c r="A50" s="258">
        <v>8.5</v>
      </c>
      <c r="B50" s="322" t="s">
        <v>349</v>
      </c>
      <c r="C50" s="418"/>
      <c r="D50" s="418"/>
      <c r="E50" s="260">
        <f t="shared" si="1"/>
        <v>0</v>
      </c>
      <c r="F50" s="48"/>
      <c r="G50" s="48"/>
      <c r="H50" s="49">
        <f t="shared" si="0"/>
        <v>0</v>
      </c>
    </row>
    <row r="51" spans="1:8" s="23" customFormat="1" ht="15.75">
      <c r="A51" s="258">
        <v>8.6</v>
      </c>
      <c r="B51" s="322" t="s">
        <v>350</v>
      </c>
      <c r="C51" s="418"/>
      <c r="D51" s="418"/>
      <c r="E51" s="260">
        <f t="shared" si="1"/>
        <v>0</v>
      </c>
      <c r="F51" s="48"/>
      <c r="G51" s="48"/>
      <c r="H51" s="49">
        <f t="shared" si="0"/>
        <v>0</v>
      </c>
    </row>
    <row r="52" spans="1:8" s="23" customFormat="1" ht="15.75">
      <c r="A52" s="258">
        <v>8.6999999999999993</v>
      </c>
      <c r="B52" s="322" t="s">
        <v>351</v>
      </c>
      <c r="C52" s="418"/>
      <c r="D52" s="418"/>
      <c r="E52" s="260">
        <f t="shared" si="1"/>
        <v>0</v>
      </c>
      <c r="F52" s="48"/>
      <c r="G52" s="48"/>
      <c r="H52" s="49">
        <f t="shared" si="0"/>
        <v>0</v>
      </c>
    </row>
    <row r="53" spans="1:8" s="23" customFormat="1" ht="16.5" thickBot="1">
      <c r="A53" s="264">
        <v>9</v>
      </c>
      <c r="B53" s="265" t="s">
        <v>341</v>
      </c>
      <c r="C53" s="420"/>
      <c r="D53" s="420"/>
      <c r="E53" s="267">
        <f t="shared" si="1"/>
        <v>0</v>
      </c>
      <c r="F53" s="266"/>
      <c r="G53" s="266"/>
      <c r="H53" s="6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7" sqref="C17"/>
    </sheetView>
  </sheetViews>
  <sheetFormatPr defaultColWidth="9.140625" defaultRowHeight="12.75"/>
  <cols>
    <col min="1" max="1" width="9.5703125" style="4" bestFit="1" customWidth="1"/>
    <col min="2" max="2" width="93.5703125" style="4" customWidth="1"/>
    <col min="3" max="4" width="12.7109375" style="4" customWidth="1"/>
    <col min="5" max="11" width="9.7109375" style="62" customWidth="1"/>
    <col min="12" max="16384" width="9.140625" style="62"/>
  </cols>
  <sheetData>
    <row r="1" spans="1:8">
      <c r="A1" s="2" t="s">
        <v>35</v>
      </c>
      <c r="B1" s="4" t="s">
        <v>424</v>
      </c>
      <c r="C1" s="3"/>
    </row>
    <row r="2" spans="1:8">
      <c r="A2" s="2" t="s">
        <v>36</v>
      </c>
      <c r="B2" s="4" t="s">
        <v>423</v>
      </c>
      <c r="C2" s="6"/>
      <c r="D2" s="7"/>
      <c r="E2" s="94"/>
      <c r="F2" s="94"/>
      <c r="G2" s="94"/>
      <c r="H2" s="94"/>
    </row>
    <row r="3" spans="1:8">
      <c r="A3" s="2"/>
      <c r="B3" s="3"/>
      <c r="C3" s="6"/>
      <c r="D3" s="7"/>
      <c r="E3" s="94"/>
      <c r="F3" s="94"/>
      <c r="G3" s="94"/>
      <c r="H3" s="94"/>
    </row>
    <row r="4" spans="1:8" ht="15" customHeight="1" thickBot="1">
      <c r="A4" s="7" t="s">
        <v>212</v>
      </c>
      <c r="B4" s="201" t="s">
        <v>315</v>
      </c>
      <c r="D4" s="95" t="s">
        <v>78</v>
      </c>
    </row>
    <row r="5" spans="1:8" ht="15" customHeight="1">
      <c r="A5" s="305" t="s">
        <v>11</v>
      </c>
      <c r="B5" s="306"/>
      <c r="C5" s="307" t="s">
        <v>5</v>
      </c>
      <c r="D5" s="308" t="s">
        <v>6</v>
      </c>
    </row>
    <row r="6" spans="1:8" ht="15" customHeight="1">
      <c r="A6" s="96">
        <v>1</v>
      </c>
      <c r="B6" s="97" t="s">
        <v>319</v>
      </c>
      <c r="C6" s="98">
        <f>C7+C9+C11</f>
        <v>533354100.94688433</v>
      </c>
      <c r="D6" s="99">
        <f>D7+D9+D11</f>
        <v>495254065.98274451</v>
      </c>
    </row>
    <row r="7" spans="1:8" ht="15" customHeight="1">
      <c r="A7" s="96">
        <v>1.1000000000000001</v>
      </c>
      <c r="B7" s="97" t="s">
        <v>211</v>
      </c>
      <c r="C7" s="100">
        <v>526302747.50088435</v>
      </c>
      <c r="D7" s="101">
        <v>487789947.23224449</v>
      </c>
    </row>
    <row r="8" spans="1:8">
      <c r="A8" s="96" t="s">
        <v>19</v>
      </c>
      <c r="B8" s="97" t="s">
        <v>210</v>
      </c>
      <c r="C8" s="100">
        <v>4186619.53</v>
      </c>
      <c r="D8" s="101">
        <v>4186619.53</v>
      </c>
    </row>
    <row r="9" spans="1:8" ht="15" customHeight="1">
      <c r="A9" s="96">
        <v>1.2</v>
      </c>
      <c r="B9" s="284" t="s">
        <v>209</v>
      </c>
      <c r="C9" s="100">
        <v>5236813.4460000005</v>
      </c>
      <c r="D9" s="101">
        <v>7464118.750500001</v>
      </c>
    </row>
    <row r="10" spans="1:8" ht="15" customHeight="1">
      <c r="A10" s="96">
        <v>1.3</v>
      </c>
      <c r="B10" s="447" t="s">
        <v>458</v>
      </c>
      <c r="C10" s="448"/>
      <c r="D10" s="446"/>
    </row>
    <row r="11" spans="1:8" ht="15" customHeight="1">
      <c r="A11" s="96">
        <v>1.4</v>
      </c>
      <c r="B11" s="103" t="s">
        <v>33</v>
      </c>
      <c r="C11" s="102">
        <v>1814540.0000000002</v>
      </c>
      <c r="D11" s="101">
        <v>0</v>
      </c>
    </row>
    <row r="12" spans="1:8" ht="15" customHeight="1">
      <c r="A12" s="96">
        <v>2</v>
      </c>
      <c r="B12" s="97" t="s">
        <v>316</v>
      </c>
      <c r="C12" s="100">
        <v>11849806</v>
      </c>
      <c r="D12" s="101">
        <v>2172067.1364599559</v>
      </c>
    </row>
    <row r="13" spans="1:8" ht="15" customHeight="1">
      <c r="A13" s="96">
        <v>3</v>
      </c>
      <c r="B13" s="97" t="s">
        <v>317</v>
      </c>
      <c r="C13" s="102">
        <v>220377028.31249997</v>
      </c>
      <c r="D13" s="101">
        <v>164840003.31428573</v>
      </c>
    </row>
    <row r="14" spans="1:8" ht="15" customHeight="1" thickBot="1">
      <c r="A14" s="104">
        <v>4</v>
      </c>
      <c r="B14" s="105" t="s">
        <v>318</v>
      </c>
      <c r="C14" s="106">
        <f>C6+C12+C13</f>
        <v>765580935.25938439</v>
      </c>
      <c r="D14" s="107">
        <f>D6+D12+D13</f>
        <v>662266136.43349016</v>
      </c>
    </row>
    <row r="15" spans="1:8" ht="15" customHeight="1">
      <c r="A15" s="108"/>
      <c r="B15" s="109"/>
      <c r="C15" s="109"/>
      <c r="D15" s="109"/>
    </row>
    <row r="16" spans="1:8">
      <c r="B16" s="110"/>
    </row>
    <row r="17" spans="1:4" ht="38.25">
      <c r="B17" s="111" t="s">
        <v>456</v>
      </c>
    </row>
    <row r="18" spans="1:4">
      <c r="B18" s="62" t="s">
        <v>457</v>
      </c>
    </row>
    <row r="19" spans="1:4" ht="11.25">
      <c r="A19" s="62"/>
      <c r="B19" s="62"/>
      <c r="C19" s="62"/>
      <c r="D19" s="62"/>
    </row>
    <row r="20" spans="1:4" ht="11.25">
      <c r="A20" s="62"/>
      <c r="B20" s="62"/>
      <c r="C20" s="62"/>
      <c r="D20" s="62"/>
    </row>
    <row r="21" spans="1:4" ht="11.25">
      <c r="A21" s="62"/>
      <c r="B21" s="62"/>
      <c r="C21" s="62"/>
      <c r="D21" s="62"/>
    </row>
    <row r="22" spans="1:4" ht="11.25">
      <c r="A22" s="62"/>
      <c r="B22" s="62"/>
      <c r="C22" s="62"/>
      <c r="D22" s="62"/>
    </row>
    <row r="23" spans="1:4" ht="11.25">
      <c r="A23" s="62"/>
      <c r="B23" s="62"/>
      <c r="C23" s="62"/>
      <c r="D23" s="62"/>
    </row>
    <row r="24" spans="1:4" ht="11.25">
      <c r="A24" s="62"/>
      <c r="B24" s="62"/>
      <c r="C24" s="62"/>
      <c r="D24" s="62"/>
    </row>
    <row r="25" spans="1:4" ht="11.25">
      <c r="A25" s="62"/>
      <c r="B25" s="62"/>
      <c r="C25" s="62"/>
      <c r="D25" s="62"/>
    </row>
    <row r="26" spans="1:4" ht="11.25">
      <c r="A26" s="62"/>
      <c r="B26" s="62"/>
      <c r="C26" s="62"/>
      <c r="D26" s="62"/>
    </row>
    <row r="27" spans="1:4" ht="11.25">
      <c r="A27" s="62"/>
      <c r="B27" s="62"/>
      <c r="C27" s="62"/>
      <c r="D27" s="62"/>
    </row>
    <row r="28" spans="1:4" ht="11.25">
      <c r="A28" s="62"/>
      <c r="B28" s="62"/>
      <c r="C28" s="62"/>
      <c r="D28" s="62"/>
    </row>
    <row r="29" spans="1:4" ht="11.25">
      <c r="A29" s="62"/>
      <c r="B29" s="62"/>
      <c r="C29" s="62"/>
      <c r="D29" s="62"/>
    </row>
    <row r="30" spans="1:4" ht="11.25">
      <c r="A30" s="62"/>
      <c r="B30" s="62"/>
      <c r="C30" s="62"/>
      <c r="D30" s="62"/>
    </row>
    <row r="31" spans="1:4" ht="11.25">
      <c r="A31" s="62"/>
      <c r="B31" s="62"/>
      <c r="C31" s="62"/>
      <c r="D31" s="6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17" activePane="bottomRight" state="frozen"/>
      <selection activeCell="B9" sqref="B9"/>
      <selection pane="topRight" activeCell="B9" sqref="B9"/>
      <selection pane="bottomLeft" activeCell="B9" sqref="B9"/>
      <selection pane="bottomRight" activeCell="C28" sqref="C28:C33"/>
    </sheetView>
  </sheetViews>
  <sheetFormatPr defaultColWidth="9.140625" defaultRowHeight="14.25"/>
  <cols>
    <col min="1" max="1" width="9.5703125" style="4" bestFit="1" customWidth="1"/>
    <col min="2" max="2" width="90.42578125" style="4" bestFit="1" customWidth="1"/>
    <col min="3" max="3" width="9.140625" style="4"/>
    <col min="4" max="16384" width="9.140625" style="5"/>
  </cols>
  <sheetData>
    <row r="1" spans="1:8">
      <c r="A1" s="2" t="s">
        <v>35</v>
      </c>
      <c r="B1" s="4" t="s">
        <v>424</v>
      </c>
    </row>
    <row r="2" spans="1:8">
      <c r="A2" s="2" t="s">
        <v>36</v>
      </c>
      <c r="B2" s="4" t="s">
        <v>423</v>
      </c>
    </row>
    <row r="4" spans="1:8" ht="16.5" customHeight="1" thickBot="1">
      <c r="A4" s="112" t="s">
        <v>85</v>
      </c>
      <c r="B4" s="113" t="s">
        <v>283</v>
      </c>
      <c r="C4" s="114"/>
    </row>
    <row r="5" spans="1:8">
      <c r="A5" s="115"/>
      <c r="B5" s="462" t="s">
        <v>86</v>
      </c>
      <c r="C5" s="463"/>
    </row>
    <row r="6" spans="1:8">
      <c r="A6" s="116">
        <v>1</v>
      </c>
      <c r="B6" s="117" t="s">
        <v>425</v>
      </c>
      <c r="C6" s="118"/>
    </row>
    <row r="7" spans="1:8">
      <c r="A7" s="116">
        <v>2</v>
      </c>
      <c r="B7" s="117" t="s">
        <v>426</v>
      </c>
      <c r="C7" s="118"/>
    </row>
    <row r="8" spans="1:8">
      <c r="A8" s="116">
        <v>3</v>
      </c>
      <c r="B8" s="117" t="s">
        <v>427</v>
      </c>
      <c r="C8" s="118"/>
    </row>
    <row r="9" spans="1:8">
      <c r="A9" s="116">
        <v>4</v>
      </c>
      <c r="B9" s="117" t="s">
        <v>428</v>
      </c>
      <c r="C9" s="118"/>
    </row>
    <row r="10" spans="1:8">
      <c r="A10" s="116">
        <v>5</v>
      </c>
      <c r="B10" s="117" t="s">
        <v>429</v>
      </c>
      <c r="C10" s="118"/>
    </row>
    <row r="11" spans="1:8">
      <c r="A11" s="116"/>
      <c r="B11" s="117"/>
      <c r="C11" s="118"/>
    </row>
    <row r="12" spans="1:8">
      <c r="A12" s="116"/>
      <c r="B12" s="117"/>
      <c r="C12" s="118"/>
      <c r="H12" s="119"/>
    </row>
    <row r="13" spans="1:8">
      <c r="A13" s="116"/>
      <c r="B13" s="464" t="s">
        <v>87</v>
      </c>
      <c r="C13" s="465"/>
    </row>
    <row r="14" spans="1:8">
      <c r="A14" s="116">
        <v>1</v>
      </c>
      <c r="B14" s="117" t="s">
        <v>430</v>
      </c>
      <c r="C14" s="118"/>
    </row>
    <row r="15" spans="1:8">
      <c r="A15" s="116">
        <v>2</v>
      </c>
      <c r="B15" s="117" t="s">
        <v>431</v>
      </c>
      <c r="C15" s="118"/>
    </row>
    <row r="16" spans="1:8">
      <c r="A16" s="116">
        <v>3</v>
      </c>
      <c r="B16" s="424" t="s">
        <v>432</v>
      </c>
      <c r="C16" s="425"/>
    </row>
    <row r="17" spans="1:3">
      <c r="A17" s="116"/>
      <c r="B17" s="426"/>
      <c r="C17" s="427"/>
    </row>
    <row r="18" spans="1:3">
      <c r="A18" s="116"/>
      <c r="B18" s="117"/>
      <c r="C18" s="120"/>
    </row>
    <row r="19" spans="1:3">
      <c r="A19" s="116"/>
      <c r="B19" s="464" t="s">
        <v>88</v>
      </c>
      <c r="C19" s="465"/>
    </row>
    <row r="20" spans="1:3">
      <c r="A20" s="116">
        <v>1</v>
      </c>
      <c r="B20" s="117" t="s">
        <v>433</v>
      </c>
      <c r="C20" s="421">
        <v>0.60199999999999998</v>
      </c>
    </row>
    <row r="21" spans="1:3">
      <c r="A21" s="116">
        <v>2</v>
      </c>
      <c r="B21" s="117" t="s">
        <v>434</v>
      </c>
      <c r="C21" s="422">
        <v>9.9000000000000005E-2</v>
      </c>
    </row>
    <row r="22" spans="1:3">
      <c r="A22" s="116">
        <v>3</v>
      </c>
      <c r="B22" s="117" t="s">
        <v>435</v>
      </c>
      <c r="C22" s="422">
        <v>9.9000000000000005E-2</v>
      </c>
    </row>
    <row r="23" spans="1:3">
      <c r="A23" s="116">
        <v>4</v>
      </c>
      <c r="B23" s="117" t="s">
        <v>436</v>
      </c>
      <c r="C23" s="422">
        <v>9.3399999999999997E-2</v>
      </c>
    </row>
    <row r="24" spans="1:3" ht="25.5">
      <c r="A24" s="116">
        <v>5</v>
      </c>
      <c r="B24" s="117" t="s">
        <v>437</v>
      </c>
      <c r="C24" s="422">
        <v>8.7900000000000006E-2</v>
      </c>
    </row>
    <row r="25" spans="1:3" ht="25.5">
      <c r="A25" s="116">
        <v>6</v>
      </c>
      <c r="B25" s="117" t="s">
        <v>438</v>
      </c>
      <c r="C25" s="422">
        <v>1.8700000000000001E-2</v>
      </c>
    </row>
    <row r="26" spans="1:3">
      <c r="A26" s="116"/>
      <c r="B26" s="117"/>
      <c r="C26" s="120"/>
    </row>
    <row r="27" spans="1:3" ht="15.75" customHeight="1">
      <c r="A27" s="116"/>
      <c r="B27" s="464" t="s">
        <v>89</v>
      </c>
      <c r="C27" s="465"/>
    </row>
    <row r="28" spans="1:3" ht="15.75" customHeight="1">
      <c r="A28" s="116">
        <v>1</v>
      </c>
      <c r="B28" s="117" t="s">
        <v>439</v>
      </c>
      <c r="C28" s="423">
        <v>8.3199999999999996E-2</v>
      </c>
    </row>
    <row r="29" spans="1:3" ht="15" customHeight="1">
      <c r="A29" s="116">
        <v>2</v>
      </c>
      <c r="B29" s="117" t="s">
        <v>440</v>
      </c>
      <c r="C29" s="423">
        <v>8.3199999999999996E-2</v>
      </c>
    </row>
    <row r="30" spans="1:3">
      <c r="A30" s="116">
        <v>3</v>
      </c>
      <c r="B30" s="117" t="s">
        <v>441</v>
      </c>
      <c r="C30" s="423">
        <v>8.3199999999999996E-2</v>
      </c>
    </row>
    <row r="31" spans="1:3" ht="15.75" customHeight="1">
      <c r="A31" s="116">
        <v>4</v>
      </c>
      <c r="B31" s="117" t="s">
        <v>442</v>
      </c>
      <c r="C31" s="423">
        <v>8.6300000000000002E-2</v>
      </c>
    </row>
    <row r="32" spans="1:3" ht="17.25" customHeight="1">
      <c r="A32" s="116">
        <v>5</v>
      </c>
      <c r="B32" s="117" t="s">
        <v>443</v>
      </c>
      <c r="C32" s="423">
        <v>8.1900000000000001E-2</v>
      </c>
    </row>
    <row r="33" spans="1:3">
      <c r="A33" s="116">
        <v>6</v>
      </c>
      <c r="B33" s="117" t="s">
        <v>444</v>
      </c>
      <c r="C33" s="423">
        <v>7.8899999999999998E-2</v>
      </c>
    </row>
    <row r="34" spans="1:3" ht="15" thickBot="1">
      <c r="A34" s="122"/>
      <c r="B34" s="117"/>
      <c r="C34" s="121"/>
    </row>
  </sheetData>
  <mergeCells count="4">
    <mergeCell ref="B5:C5"/>
    <mergeCell ref="B13:C13"/>
    <mergeCell ref="B19:C19"/>
    <mergeCell ref="B27:C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7" activePane="bottomRight" state="frozen"/>
      <selection activeCell="B9" sqref="B9"/>
      <selection pane="topRight" activeCell="B9" sqref="B9"/>
      <selection pane="bottomLeft" activeCell="B9" sqref="B9"/>
      <selection pane="bottomRight" activeCell="C21" sqref="C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56" t="s">
        <v>35</v>
      </c>
      <c r="B1" s="4" t="s">
        <v>424</v>
      </c>
      <c r="C1" s="137"/>
      <c r="D1" s="137"/>
      <c r="E1" s="137"/>
      <c r="F1" s="23"/>
    </row>
    <row r="2" spans="1:7" s="123" customFormat="1" ht="15.75" customHeight="1">
      <c r="A2" s="356" t="s">
        <v>36</v>
      </c>
      <c r="B2" s="4" t="s">
        <v>423</v>
      </c>
    </row>
    <row r="3" spans="1:7" s="123" customFormat="1" ht="15.75" customHeight="1">
      <c r="A3" s="356"/>
    </row>
    <row r="4" spans="1:7" s="123" customFormat="1" ht="15.75" customHeight="1" thickBot="1">
      <c r="A4" s="357" t="s">
        <v>216</v>
      </c>
      <c r="B4" s="470" t="s">
        <v>365</v>
      </c>
      <c r="C4" s="471"/>
      <c r="D4" s="471"/>
      <c r="E4" s="471"/>
    </row>
    <row r="5" spans="1:7" s="127" customFormat="1" ht="17.45" customHeight="1">
      <c r="A5" s="285"/>
      <c r="B5" s="286"/>
      <c r="C5" s="125" t="s">
        <v>0</v>
      </c>
      <c r="D5" s="125" t="s">
        <v>1</v>
      </c>
      <c r="E5" s="126" t="s">
        <v>2</v>
      </c>
    </row>
    <row r="6" spans="1:7" s="23" customFormat="1" ht="14.45" customHeight="1">
      <c r="A6" s="358"/>
      <c r="B6" s="466" t="s">
        <v>372</v>
      </c>
      <c r="C6" s="466" t="s">
        <v>98</v>
      </c>
      <c r="D6" s="468" t="s">
        <v>215</v>
      </c>
      <c r="E6" s="469"/>
      <c r="G6" s="5"/>
    </row>
    <row r="7" spans="1:7" s="23" customFormat="1" ht="99.6" customHeight="1">
      <c r="A7" s="358"/>
      <c r="B7" s="467"/>
      <c r="C7" s="466"/>
      <c r="D7" s="400" t="s">
        <v>214</v>
      </c>
      <c r="E7" s="401" t="s">
        <v>373</v>
      </c>
      <c r="G7" s="5"/>
    </row>
    <row r="8" spans="1:7">
      <c r="A8" s="359">
        <v>1</v>
      </c>
      <c r="B8" s="402" t="s">
        <v>40</v>
      </c>
      <c r="C8" s="403">
        <v>19395251.189999998</v>
      </c>
      <c r="D8" s="403"/>
      <c r="E8" s="428">
        <f>C8-D8</f>
        <v>19395251.189999998</v>
      </c>
      <c r="F8" s="23"/>
    </row>
    <row r="9" spans="1:7">
      <c r="A9" s="359">
        <v>2</v>
      </c>
      <c r="B9" s="402" t="s">
        <v>41</v>
      </c>
      <c r="C9" s="403">
        <v>23906035.030000001</v>
      </c>
      <c r="D9" s="403"/>
      <c r="E9" s="428">
        <f t="shared" ref="E9:E20" si="0">C9-D9</f>
        <v>23906035.030000001</v>
      </c>
      <c r="F9" s="23"/>
    </row>
    <row r="10" spans="1:7">
      <c r="A10" s="359">
        <v>3</v>
      </c>
      <c r="B10" s="402" t="s">
        <v>42</v>
      </c>
      <c r="C10" s="403">
        <v>72631011.700000003</v>
      </c>
      <c r="D10" s="403"/>
      <c r="E10" s="428">
        <f t="shared" si="0"/>
        <v>72631011.700000003</v>
      </c>
      <c r="F10" s="23"/>
    </row>
    <row r="11" spans="1:7">
      <c r="A11" s="359">
        <v>4</v>
      </c>
      <c r="B11" s="402" t="s">
        <v>43</v>
      </c>
      <c r="C11" s="403">
        <v>0</v>
      </c>
      <c r="D11" s="403"/>
      <c r="E11" s="428">
        <f t="shared" si="0"/>
        <v>0</v>
      </c>
      <c r="F11" s="23"/>
    </row>
    <row r="12" spans="1:7">
      <c r="A12" s="359">
        <v>5</v>
      </c>
      <c r="B12" s="402" t="s">
        <v>44</v>
      </c>
      <c r="C12" s="403">
        <v>0</v>
      </c>
      <c r="D12" s="403"/>
      <c r="E12" s="428">
        <f t="shared" si="0"/>
        <v>0</v>
      </c>
      <c r="F12" s="23"/>
    </row>
    <row r="13" spans="1:7">
      <c r="A13" s="359">
        <v>6.1</v>
      </c>
      <c r="B13" s="404" t="s">
        <v>45</v>
      </c>
      <c r="C13" s="405">
        <v>533012305.17899996</v>
      </c>
      <c r="D13" s="403"/>
      <c r="E13" s="428">
        <f t="shared" si="0"/>
        <v>533012305.17899996</v>
      </c>
      <c r="F13" s="23"/>
    </row>
    <row r="14" spans="1:7">
      <c r="A14" s="359">
        <v>6.2</v>
      </c>
      <c r="B14" s="406" t="s">
        <v>46</v>
      </c>
      <c r="C14" s="405">
        <v>-12586491.478500001</v>
      </c>
      <c r="D14" s="403"/>
      <c r="E14" s="429">
        <f t="shared" si="0"/>
        <v>-12586491.478500001</v>
      </c>
      <c r="F14" s="23"/>
    </row>
    <row r="15" spans="1:7">
      <c r="A15" s="359">
        <v>6</v>
      </c>
      <c r="B15" s="402" t="s">
        <v>47</v>
      </c>
      <c r="C15" s="428">
        <f>C13+C14</f>
        <v>520425813.70049995</v>
      </c>
      <c r="D15" s="403"/>
      <c r="E15" s="428">
        <f>E13+E14</f>
        <v>520425813.70049995</v>
      </c>
      <c r="F15" s="23"/>
    </row>
    <row r="16" spans="1:7">
      <c r="A16" s="359">
        <v>7</v>
      </c>
      <c r="B16" s="402" t="s">
        <v>48</v>
      </c>
      <c r="C16" s="403">
        <v>8724669.3072602749</v>
      </c>
      <c r="D16" s="403"/>
      <c r="E16" s="428">
        <f t="shared" si="0"/>
        <v>8724669.3072602749</v>
      </c>
      <c r="F16" s="23"/>
    </row>
    <row r="17" spans="1:7">
      <c r="A17" s="359">
        <v>8</v>
      </c>
      <c r="B17" s="402" t="s">
        <v>213</v>
      </c>
      <c r="C17" s="403">
        <v>357866</v>
      </c>
      <c r="D17" s="403"/>
      <c r="E17" s="428">
        <f t="shared" si="0"/>
        <v>357866</v>
      </c>
      <c r="F17" s="360"/>
      <c r="G17" s="131"/>
    </row>
    <row r="18" spans="1:7">
      <c r="A18" s="359">
        <v>9</v>
      </c>
      <c r="B18" s="402" t="s">
        <v>49</v>
      </c>
      <c r="C18" s="403">
        <v>0</v>
      </c>
      <c r="D18" s="403"/>
      <c r="E18" s="428">
        <f t="shared" si="0"/>
        <v>0</v>
      </c>
      <c r="F18" s="23"/>
      <c r="G18" s="131"/>
    </row>
    <row r="19" spans="1:7">
      <c r="A19" s="359">
        <v>10</v>
      </c>
      <c r="B19" s="402" t="s">
        <v>50</v>
      </c>
      <c r="C19" s="403">
        <v>11169781.729999997</v>
      </c>
      <c r="D19" s="403">
        <v>3741010</v>
      </c>
      <c r="E19" s="428">
        <f t="shared" si="0"/>
        <v>7428771.7299999967</v>
      </c>
      <c r="F19" s="23"/>
      <c r="G19" s="131"/>
    </row>
    <row r="20" spans="1:7">
      <c r="A20" s="359">
        <v>11</v>
      </c>
      <c r="B20" s="402" t="s">
        <v>51</v>
      </c>
      <c r="C20" s="403">
        <v>30354555.59</v>
      </c>
      <c r="D20" s="403"/>
      <c r="E20" s="428">
        <f t="shared" si="0"/>
        <v>30354555.59</v>
      </c>
      <c r="F20" s="23"/>
    </row>
    <row r="21" spans="1:7" ht="26.25" thickBot="1">
      <c r="A21" s="222"/>
      <c r="B21" s="361" t="s">
        <v>375</v>
      </c>
      <c r="C21" s="287">
        <f>SUM(C8:C12, C15:C20)</f>
        <v>686964984.2477603</v>
      </c>
      <c r="D21" s="287">
        <f>SUM(D8:D12, D15:D20)</f>
        <v>3741010</v>
      </c>
      <c r="E21" s="407">
        <f>SUM(E8:E12, E15:E20)</f>
        <v>683223974.2477603</v>
      </c>
    </row>
    <row r="22" spans="1:7">
      <c r="A22" s="5"/>
      <c r="B22" s="5"/>
      <c r="C22" s="5"/>
      <c r="D22" s="5"/>
      <c r="E22" s="5"/>
    </row>
    <row r="23" spans="1:7">
      <c r="A23" s="5"/>
      <c r="B23" s="5"/>
      <c r="C23" s="5"/>
      <c r="D23" s="5"/>
      <c r="E23" s="5"/>
    </row>
    <row r="25" spans="1:7" s="4" customFormat="1">
      <c r="B25" s="132"/>
      <c r="F25" s="5"/>
      <c r="G25" s="5"/>
    </row>
    <row r="26" spans="1:7" s="4" customFormat="1">
      <c r="B26" s="132"/>
      <c r="F26" s="5"/>
      <c r="G26" s="5"/>
    </row>
    <row r="27" spans="1:7" s="4" customFormat="1">
      <c r="B27" s="132"/>
      <c r="F27" s="5"/>
      <c r="G27" s="5"/>
    </row>
    <row r="28" spans="1:7" s="4" customFormat="1">
      <c r="B28" s="132"/>
      <c r="F28" s="5"/>
      <c r="G28" s="5"/>
    </row>
    <row r="29" spans="1:7" s="4" customFormat="1">
      <c r="B29" s="132"/>
      <c r="F29" s="5"/>
      <c r="G29" s="5"/>
    </row>
    <row r="30" spans="1:7" s="4" customFormat="1">
      <c r="B30" s="132"/>
      <c r="F30" s="5"/>
      <c r="G30" s="5"/>
    </row>
    <row r="31" spans="1:7" s="4" customFormat="1">
      <c r="B31" s="132"/>
      <c r="F31" s="5"/>
      <c r="G31" s="5"/>
    </row>
    <row r="32" spans="1:7" s="4" customFormat="1">
      <c r="B32" s="132"/>
      <c r="F32" s="5"/>
      <c r="G32" s="5"/>
    </row>
    <row r="33" spans="2:7" s="4" customFormat="1">
      <c r="B33" s="132"/>
      <c r="F33" s="5"/>
      <c r="G33" s="5"/>
    </row>
    <row r="34" spans="2:7" s="4" customFormat="1">
      <c r="B34" s="132"/>
      <c r="F34" s="5"/>
      <c r="G34" s="5"/>
    </row>
    <row r="35" spans="2:7" s="4" customFormat="1">
      <c r="B35" s="132"/>
      <c r="F35" s="5"/>
      <c r="G35" s="5"/>
    </row>
    <row r="36" spans="2:7" s="4" customFormat="1">
      <c r="B36" s="132"/>
      <c r="F36" s="5"/>
      <c r="G36" s="5"/>
    </row>
    <row r="37" spans="2:7" s="4" customFormat="1">
      <c r="B37" s="132"/>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ignoredErrors>
    <ignoredError sqref="E15" formula="1"/>
    <ignoredError sqref="C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1" sqref="B1:B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35</v>
      </c>
      <c r="B1" s="4" t="s">
        <v>424</v>
      </c>
    </row>
    <row r="2" spans="1:6" s="123" customFormat="1" ht="15.75" customHeight="1">
      <c r="A2" s="2" t="s">
        <v>36</v>
      </c>
      <c r="B2" s="4" t="s">
        <v>423</v>
      </c>
      <c r="C2" s="4"/>
      <c r="D2" s="4"/>
      <c r="E2" s="4"/>
      <c r="F2" s="4"/>
    </row>
    <row r="3" spans="1:6" s="123" customFormat="1" ht="15.75" customHeight="1">
      <c r="C3" s="4"/>
      <c r="D3" s="4"/>
      <c r="E3" s="4"/>
      <c r="F3" s="4"/>
    </row>
    <row r="4" spans="1:6" s="123" customFormat="1" ht="13.5" thickBot="1">
      <c r="A4" s="123" t="s">
        <v>90</v>
      </c>
      <c r="B4" s="362" t="s">
        <v>352</v>
      </c>
      <c r="C4" s="124" t="s">
        <v>78</v>
      </c>
      <c r="D4" s="4"/>
      <c r="E4" s="4"/>
      <c r="F4" s="4"/>
    </row>
    <row r="5" spans="1:6">
      <c r="A5" s="292">
        <v>1</v>
      </c>
      <c r="B5" s="363" t="s">
        <v>374</v>
      </c>
      <c r="C5" s="293">
        <f>'7. LI1 '!E21</f>
        <v>683223974.2477603</v>
      </c>
    </row>
    <row r="6" spans="1:6" s="294" customFormat="1">
      <c r="A6" s="133">
        <v>2.1</v>
      </c>
      <c r="B6" s="289" t="s">
        <v>353</v>
      </c>
      <c r="C6" s="210">
        <v>34912089.640000001</v>
      </c>
    </row>
    <row r="7" spans="1:6" s="110" customFormat="1" outlineLevel="1">
      <c r="A7" s="96">
        <v>2.2000000000000002</v>
      </c>
      <c r="B7" s="103" t="s">
        <v>354</v>
      </c>
      <c r="C7" s="295">
        <v>12961000</v>
      </c>
    </row>
    <row r="8" spans="1:6" s="110" customFormat="1" ht="25.5">
      <c r="A8" s="96">
        <v>3</v>
      </c>
      <c r="B8" s="290" t="s">
        <v>355</v>
      </c>
      <c r="C8" s="296">
        <f>SUM(C5:C7)</f>
        <v>731097063.88776028</v>
      </c>
    </row>
    <row r="9" spans="1:6" s="294" customFormat="1">
      <c r="A9" s="133">
        <v>4</v>
      </c>
      <c r="B9" s="135" t="s">
        <v>93</v>
      </c>
      <c r="C9" s="210">
        <v>10490130.5112</v>
      </c>
    </row>
    <row r="10" spans="1:6" s="110" customFormat="1" outlineLevel="1">
      <c r="A10" s="96">
        <v>5.0999999999999996</v>
      </c>
      <c r="B10" s="103" t="s">
        <v>356</v>
      </c>
      <c r="C10" s="295">
        <v>-27929671.712000001</v>
      </c>
    </row>
    <row r="11" spans="1:6" s="110" customFormat="1" outlineLevel="1">
      <c r="A11" s="96">
        <v>5.2</v>
      </c>
      <c r="B11" s="103" t="s">
        <v>357</v>
      </c>
      <c r="C11" s="295">
        <v>-11146460</v>
      </c>
    </row>
    <row r="12" spans="1:6" s="110" customFormat="1">
      <c r="A12" s="96">
        <v>6</v>
      </c>
      <c r="B12" s="288" t="s">
        <v>92</v>
      </c>
      <c r="C12" s="295"/>
    </row>
    <row r="13" spans="1:6" s="110" customFormat="1" ht="13.5" thickBot="1">
      <c r="A13" s="104">
        <v>7</v>
      </c>
      <c r="B13" s="291" t="s">
        <v>303</v>
      </c>
      <c r="C13" s="297">
        <f>SUM(C8:C12)</f>
        <v>702511062.68696022</v>
      </c>
    </row>
    <row r="15" spans="1:6">
      <c r="A15" s="314"/>
      <c r="B15" s="314"/>
    </row>
    <row r="16" spans="1:6">
      <c r="A16" s="314"/>
      <c r="B16" s="314"/>
    </row>
    <row r="17" spans="1:5" ht="15">
      <c r="A17" s="309"/>
      <c r="B17" s="310"/>
      <c r="C17" s="314"/>
      <c r="D17" s="314"/>
      <c r="E17" s="314"/>
    </row>
    <row r="18" spans="1:5" ht="15">
      <c r="A18" s="315"/>
      <c r="B18" s="316"/>
      <c r="C18" s="314"/>
      <c r="D18" s="314"/>
      <c r="E18" s="314"/>
    </row>
    <row r="19" spans="1:5">
      <c r="A19" s="317"/>
      <c r="B19" s="311"/>
      <c r="C19" s="314"/>
      <c r="D19" s="314"/>
      <c r="E19" s="314"/>
    </row>
    <row r="20" spans="1:5">
      <c r="A20" s="318"/>
      <c r="B20" s="312"/>
      <c r="C20" s="314"/>
      <c r="D20" s="314"/>
      <c r="E20" s="314"/>
    </row>
    <row r="21" spans="1:5">
      <c r="A21" s="318"/>
      <c r="B21" s="316"/>
      <c r="C21" s="314"/>
      <c r="D21" s="314"/>
      <c r="E21" s="314"/>
    </row>
    <row r="22" spans="1:5">
      <c r="A22" s="317"/>
      <c r="B22" s="313"/>
      <c r="C22" s="314"/>
      <c r="D22" s="314"/>
      <c r="E22" s="314"/>
    </row>
    <row r="23" spans="1:5">
      <c r="A23" s="318"/>
      <c r="B23" s="312"/>
      <c r="C23" s="314"/>
      <c r="D23" s="314"/>
      <c r="E23" s="314"/>
    </row>
    <row r="24" spans="1:5">
      <c r="A24" s="318"/>
      <c r="B24" s="312"/>
      <c r="C24" s="314"/>
      <c r="D24" s="314"/>
      <c r="E24" s="314"/>
    </row>
    <row r="25" spans="1:5">
      <c r="A25" s="318"/>
      <c r="B25" s="319"/>
      <c r="C25" s="314"/>
      <c r="D25" s="314"/>
      <c r="E25" s="314"/>
    </row>
    <row r="26" spans="1:5">
      <c r="A26" s="318"/>
      <c r="B26" s="316"/>
      <c r="C26" s="314"/>
      <c r="D26" s="314"/>
      <c r="E26" s="314"/>
    </row>
    <row r="27" spans="1:5">
      <c r="A27" s="314"/>
      <c r="B27" s="320"/>
      <c r="C27" s="314"/>
      <c r="D27" s="314"/>
      <c r="E27" s="314"/>
    </row>
    <row r="28" spans="1:5">
      <c r="A28" s="314"/>
      <c r="B28" s="320"/>
      <c r="C28" s="314"/>
      <c r="D28" s="314"/>
      <c r="E28" s="314"/>
    </row>
    <row r="29" spans="1:5">
      <c r="A29" s="314"/>
      <c r="B29" s="320"/>
      <c r="C29" s="314"/>
      <c r="D29" s="314"/>
      <c r="E29" s="314"/>
    </row>
    <row r="30" spans="1:5">
      <c r="A30" s="314"/>
      <c r="B30" s="320"/>
      <c r="C30" s="314"/>
      <c r="D30" s="314"/>
      <c r="E30" s="314"/>
    </row>
    <row r="31" spans="1:5">
      <c r="A31" s="314"/>
      <c r="B31" s="320"/>
      <c r="C31" s="314"/>
      <c r="D31" s="314"/>
      <c r="E31" s="314"/>
    </row>
    <row r="32" spans="1:5">
      <c r="A32" s="314"/>
      <c r="B32" s="320"/>
      <c r="C32" s="314"/>
      <c r="D32" s="314"/>
      <c r="E32" s="314"/>
    </row>
    <row r="33" spans="1:5">
      <c r="A33" s="314"/>
      <c r="B33" s="320"/>
      <c r="C33" s="314"/>
      <c r="D33" s="314"/>
      <c r="E33" s="31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MWpfNoGR56sc0oUwZEgolZL2w3fvZGuzugfXJM1+Lxs=</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7YZ7pIsQj+JVaM4St3TctsNkXKTlaPPX0ICwF1RZHj0=</DigestValue>
    </Reference>
  </SignedInfo>
  <SignatureValue>fIYbhp+jZf63U/U8yVCsKUSE1vwsOBHuuTIvFuIMrTcEiCF+8WsWe0t2enuSlyLMzrC/klbs9a8d
mxJRpCTv+7nSrQ1McO3q1Y6COB2TQzF77mFimKIeqeYySgZe1B57kE6FgWfV2CfOwrD9MBrnkgmH
Zsw/qg7wjuvN68kJVslZVyxNRxl5owR05INUHSFA+Q2efC/v8ucl1K0Am5ASqh+zAMqbAvoHNGUz
ZCcBKkLnrHCm5ekmlz1A4GfZvj3/daUdrQ1HzVa9j5fAqWRqzV2eReDV0wHkrzuWZpbSiq9ffIg1
YhuBs/k8r/xf4dNSL8YvntgEY4UkmvupP4n+2g==</SignatureValue>
  <KeyInfo>
    <X509Data>
      <X509Certificate>MIIGRDCCBSygAwIBAgIKJM6XmAACAAAgZTANBgkqhkiG9w0BAQsFADBKMRIwEAYKCZImiZPyLGQBGRYCZ2UxEzARBgoJkiaJk/IsZAEZFgNuYmcxHzAdBgNVBAMTFk5CRyBDbGFzcyAyIElOVCBTdWIgQ0EwHhcNMTcwNDEwMTExNzQxWhcNMTkwNDEwMTExNzQxWjBCMRcwFQYDVQQKEw5KU0MgQ3JlZG8gQmFuazEnMCUGA1UEAxMeQkNEIC0gS29uc3RhbnRpbmUgR2hhbWJhc2hpZHplMIIBIjANBgkqhkiG9w0BAQEFAAOCAQ8AMIIBCgKCAQEA3MD2pLPW/aC7YD4SeksZw0ThEfO5ivBP/AWRLg6s3YAxOoVmTLYh+KZjkZ3gZYpvZFGnVNtu/GrFTjbU36moCLArmZWy/p3yK6mSZFBTL4HWYh4GkI+BEOzAQ1SkTjwdQkZOXkK8HtOptUhLTcxK++rY5ZrwV56He+fmyEe2wvqEVIJJbXOlIEY79drgnFrwbISzR0/p2jBAidvKG9UYJP+yXDqru1uxls8Hm1VwcdazCMRKWoiBFPdDmwHwtTP07QmY6Pg0obxKMMGuNvHWrpnRdHWle+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AtIrkbEIlw8Zs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5bKhkmQx5vD7v9s9lAGlhgz0Igvti2gzGeU/jlBRZ8LZgFfcU8F2vc4b9qxld9UaYliitvv2fRCm6AjR0GI67bs/0QxiHRFcAl5xjh2VTXZKylcEJPhiW3JZTVcNBOAvpH/Ei21fvZ6lqF7dZhMheOacR776SwuCWlxGOwMhMLYCBjkcf5MKA49RsfrbTdInuyLKd80evx4QNFjfuRPHmjuOBYwiuxNVx+dIiMDcyIlbAFiFOBxFJzLZoQlIHjmFb0bOPA93XZ9HrwEx1s3dEYkg9rsOa6giOslw+F6qiiCIVNjwWZdRtj0WuOjGnl9eyjJjehHSSlPB6iZNhy4v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HgO50I92fTvkcrbvWhKQcy3BlL6wgNSyff7LJaLOLdI=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seefA67DXzWFqItQ6BkukDe0THRQD+YZeykyVI23eoo=</DigestValue>
      </Reference>
      <Reference URI="/xl/styles.xml?ContentType=application/vnd.openxmlformats-officedocument.spreadsheetml.styles+xml">
        <DigestMethod Algorithm="http://www.w3.org/2001/04/xmlenc#sha256"/>
        <DigestValue>c+hg3EKI8Ibglv+Y9l90SFIdq1NLBe9QrDN5E8DCYxM=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nleoBT/EyBGkxAzG5xyXykTCcW0MjIXTVdSjTNecDjQ=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nZOX3fJrxcQrU24zHJGDwViMjJoZK7+0a3c5HXX04ps=</DigestValue>
      </Reference>
      <Reference URI="/xl/worksheets/sheet10.xml?ContentType=application/vnd.openxmlformats-officedocument.spreadsheetml.worksheet+xml">
        <DigestMethod Algorithm="http://www.w3.org/2001/04/xmlenc#sha256"/>
        <DigestValue>5MJ/k8D4zF6r5+bOLQmKkrUWhQP3DGJEbAqhK861rPU=</DigestValue>
      </Reference>
      <Reference URI="/xl/worksheets/sheet11.xml?ContentType=application/vnd.openxmlformats-officedocument.spreadsheetml.worksheet+xml">
        <DigestMethod Algorithm="http://www.w3.org/2001/04/xmlenc#sha256"/>
        <DigestValue>0it85Lh15zaSfAc2wa5JvflZxYByAkL+KltTcZPXptw=</DigestValue>
      </Reference>
      <Reference URI="/xl/worksheets/sheet12.xml?ContentType=application/vnd.openxmlformats-officedocument.spreadsheetml.worksheet+xml">
        <DigestMethod Algorithm="http://www.w3.org/2001/04/xmlenc#sha256"/>
        <DigestValue>jHJvFSAJ/WO73qlmdq6PyRniyE9JbZmnDP5ntGyBzMk=</DigestValue>
      </Reference>
      <Reference URI="/xl/worksheets/sheet13.xml?ContentType=application/vnd.openxmlformats-officedocument.spreadsheetml.worksheet+xml">
        <DigestMethod Algorithm="http://www.w3.org/2001/04/xmlenc#sha256"/>
        <DigestValue>1d4v/6bNU4QMq4w1/wJppHkQtf/LF+p5UZP4Kvs+cBU=</DigestValue>
      </Reference>
      <Reference URI="/xl/worksheets/sheet14.xml?ContentType=application/vnd.openxmlformats-officedocument.spreadsheetml.worksheet+xml">
        <DigestMethod Algorithm="http://www.w3.org/2001/04/xmlenc#sha256"/>
        <DigestValue>DXxLew4LJuTRWZdgFI/rK/WPnTDIJKPuhZDxb1ULMSA=</DigestValue>
      </Reference>
      <Reference URI="/xl/worksheets/sheet15.xml?ContentType=application/vnd.openxmlformats-officedocument.spreadsheetml.worksheet+xml">
        <DigestMethod Algorithm="http://www.w3.org/2001/04/xmlenc#sha256"/>
        <DigestValue>FgQn/v7voU+Jz6E3ctTcHPdAAgNKv0O36gO2JcAnOlQ=</DigestValue>
      </Reference>
      <Reference URI="/xl/worksheets/sheet16.xml?ContentType=application/vnd.openxmlformats-officedocument.spreadsheetml.worksheet+xml">
        <DigestMethod Algorithm="http://www.w3.org/2001/04/xmlenc#sha256"/>
        <DigestValue>04xkPKRU9/kC7ScDLx3mOwM/cpQ3owz7b1KQEotC8WA=</DigestValue>
      </Reference>
      <Reference URI="/xl/worksheets/sheet2.xml?ContentType=application/vnd.openxmlformats-officedocument.spreadsheetml.worksheet+xml">
        <DigestMethod Algorithm="http://www.w3.org/2001/04/xmlenc#sha256"/>
        <DigestValue>i3xMjxu5stxRNFt1RFm2sFsMUSDOVbmvtnoeKJ+DepY=</DigestValue>
      </Reference>
      <Reference URI="/xl/worksheets/sheet3.xml?ContentType=application/vnd.openxmlformats-officedocument.spreadsheetml.worksheet+xml">
        <DigestMethod Algorithm="http://www.w3.org/2001/04/xmlenc#sha256"/>
        <DigestValue>rla0tlvW4I0jJQQg3V3Z4GobZVq2H19nJ/PiqzUvXF4=</DigestValue>
      </Reference>
      <Reference URI="/xl/worksheets/sheet4.xml?ContentType=application/vnd.openxmlformats-officedocument.spreadsheetml.worksheet+xml">
        <DigestMethod Algorithm="http://www.w3.org/2001/04/xmlenc#sha256"/>
        <DigestValue>e8/Kftc7jrZkkF32q/M+zFoc/hqLSx9IZLobyjtYJ6s=</DigestValue>
      </Reference>
      <Reference URI="/xl/worksheets/sheet5.xml?ContentType=application/vnd.openxmlformats-officedocument.spreadsheetml.worksheet+xml">
        <DigestMethod Algorithm="http://www.w3.org/2001/04/xmlenc#sha256"/>
        <DigestValue>e0Ht1lkI4O84S8DBto5JykeuYLOOkUkrXPNgttyW7co=</DigestValue>
      </Reference>
      <Reference URI="/xl/worksheets/sheet6.xml?ContentType=application/vnd.openxmlformats-officedocument.spreadsheetml.worksheet+xml">
        <DigestMethod Algorithm="http://www.w3.org/2001/04/xmlenc#sha256"/>
        <DigestValue>BWBbHMyyNqDVUWg/hvVJXJyKJAvGf+hrFTULTDWPHBI=</DigestValue>
      </Reference>
      <Reference URI="/xl/worksheets/sheet7.xml?ContentType=application/vnd.openxmlformats-officedocument.spreadsheetml.worksheet+xml">
        <DigestMethod Algorithm="http://www.w3.org/2001/04/xmlenc#sha256"/>
        <DigestValue>zkbmV5aScmurd7xRy4coM/FJPg9KS1PR2D42qPm68vE=</DigestValue>
      </Reference>
      <Reference URI="/xl/worksheets/sheet8.xml?ContentType=application/vnd.openxmlformats-officedocument.spreadsheetml.worksheet+xml">
        <DigestMethod Algorithm="http://www.w3.org/2001/04/xmlenc#sha256"/>
        <DigestValue>yWJY8S5ka0PnTJk3GtJE/CCxuIJeiknr/EsjIkYMpfY=</DigestValue>
      </Reference>
      <Reference URI="/xl/worksheets/sheet9.xml?ContentType=application/vnd.openxmlformats-officedocument.spreadsheetml.worksheet+xml">
        <DigestMethod Algorithm="http://www.w3.org/2001/04/xmlenc#sha256"/>
        <DigestValue>FC0z5MbM48iZKwJMBzYimrBFvbXOIU9MKTruUUCNU9E=</DigestValue>
      </Reference>
    </Manifest>
    <SignatureProperties>
      <SignatureProperty Id="idSignatureTime" Target="#idPackageSignature">
        <mdssi:SignatureTime xmlns:mdssi="http://schemas.openxmlformats.org/package/2006/digital-signature">
          <mdssi:Format>YYYY-MM-DDThh:mm:ssTZD</mdssi:Format>
          <mdssi:Value>2018-04-24T11:32:23Z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2018-04-24T11:32:23Z</xd:SigningTime>
          <xd:SigningCertificate>
            <xd:Cert>
              <xd:CertDigest>
                <DigestMethod Algorithm="http://www.w3.org/2001/04/xmlenc#sha256"/>
                <DigestValue>bHS+dxkcutcev0yKFy84F5Lu+9nPJXtzo4YRscVRF4E=</DigestValue>
              </xd:CertDigest>
              <xd:IssuerSerial>
                <X509IssuerName>CN=NBG Class 2 INT Sub CA, DC=nbg, DC=ge</X509IssuerName>
                <X509SerialNumber>173816146143396172406885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9IOMdeDXKPt8vipZUC5QAMAeCDZ0gq4GRvrtDSFSWJ4=</DigestValue>
    </Reference>
    <Reference Type="http://www.w3.org/2000/09/xmldsig#Object" URI="#idOfficeObject">
      <DigestMethod Algorithm="http://www.w3.org/2001/04/xmlenc#sha256"/>
      <DigestValue>OmovgH2KyhpaDexoJ5JkQtWjJxh9oNfrU3+NZLpaLuk=</DigestValue>
    </Reference>
    <Reference Type="http://uri.etsi.org/01903#SignedProperties" URI="#idSignedProperties">
      <Transforms>
        <Transform Algorithm="http://www.w3.org/TR/2001/REC-xml-c14n-20010315"/>
      </Transforms>
      <DigestMethod Algorithm="http://www.w3.org/2001/04/xmlenc#sha256"/>
      <DigestValue>f5wZ+ROFTtcxh1sF6crNFU6Y0dHUSZKp5YZ2Pw2Lqm4=</DigestValue>
    </Reference>
  </SignedInfo>
  <SignatureValue>BAVOB+8zHvGuct5teuZmxte6qlIoOJbDO/YnKTSMVvR00GRgm9dGoXRXw4EHHHr/FElM8FedjJbX
Xz/hiJZ9AFrEaKhCTOU9v6RfVG+pc/R0zBPOcX8YWf0Db8PsVTWqpy01ycIa4VqS2Nt6/ub6eOIj
N6Uh7RneolfdZEjvlrMOt6METq8pNBMHhQj2EGP/SwPBIfWBahyqDEISWh8pNWdbp5AZPphX99bt
bO0xu1JTriidkGeupKmijdXeW5j9D9yHMV+PdrzXNdDrTEHEbq21+D22ZNjmzF5W/XJL3zCMITsZ
FIzktFGkDgdOJJLZN4RR0uszzhKUDnLW60kxlA==</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HgO50I92fTvkcrbvWhKQcy3BlL6wgNSyff7LJaLOLdI=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seefA67DXzWFqItQ6BkukDe0THRQD+YZeykyVI23eoo=</DigestValue>
      </Reference>
      <Reference URI="/xl/styles.xml?ContentType=application/vnd.openxmlformats-officedocument.spreadsheetml.styles+xml">
        <DigestMethod Algorithm="http://www.w3.org/2001/04/xmlenc#sha256"/>
        <DigestValue>c+hg3EKI8Ibglv+Y9l90SFIdq1NLBe9QrDN5E8DCYxM=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nleoBT/EyBGkxAzG5xyXykTCcW0MjIXTVdSjTNecDjQ=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nZOX3fJrxcQrU24zHJGDwViMjJoZK7+0a3c5HXX04ps=</DigestValue>
      </Reference>
      <Reference URI="/xl/worksheets/sheet10.xml?ContentType=application/vnd.openxmlformats-officedocument.spreadsheetml.worksheet+xml">
        <DigestMethod Algorithm="http://www.w3.org/2001/04/xmlenc#sha256"/>
        <DigestValue>5MJ/k8D4zF6r5+bOLQmKkrUWhQP3DGJEbAqhK861rPU=</DigestValue>
      </Reference>
      <Reference URI="/xl/worksheets/sheet11.xml?ContentType=application/vnd.openxmlformats-officedocument.spreadsheetml.worksheet+xml">
        <DigestMethod Algorithm="http://www.w3.org/2001/04/xmlenc#sha256"/>
        <DigestValue>0it85Lh15zaSfAc2wa5JvflZxYByAkL+KltTcZPXptw=</DigestValue>
      </Reference>
      <Reference URI="/xl/worksheets/sheet12.xml?ContentType=application/vnd.openxmlformats-officedocument.spreadsheetml.worksheet+xml">
        <DigestMethod Algorithm="http://www.w3.org/2001/04/xmlenc#sha256"/>
        <DigestValue>jHJvFSAJ/WO73qlmdq6PyRniyE9JbZmnDP5ntGyBzMk=</DigestValue>
      </Reference>
      <Reference URI="/xl/worksheets/sheet13.xml?ContentType=application/vnd.openxmlformats-officedocument.spreadsheetml.worksheet+xml">
        <DigestMethod Algorithm="http://www.w3.org/2001/04/xmlenc#sha256"/>
        <DigestValue>1d4v/6bNU4QMq4w1/wJppHkQtf/LF+p5UZP4Kvs+cBU=</DigestValue>
      </Reference>
      <Reference URI="/xl/worksheets/sheet14.xml?ContentType=application/vnd.openxmlformats-officedocument.spreadsheetml.worksheet+xml">
        <DigestMethod Algorithm="http://www.w3.org/2001/04/xmlenc#sha256"/>
        <DigestValue>DXxLew4LJuTRWZdgFI/rK/WPnTDIJKPuhZDxb1ULMSA=</DigestValue>
      </Reference>
      <Reference URI="/xl/worksheets/sheet15.xml?ContentType=application/vnd.openxmlformats-officedocument.spreadsheetml.worksheet+xml">
        <DigestMethod Algorithm="http://www.w3.org/2001/04/xmlenc#sha256"/>
        <DigestValue>FgQn/v7voU+Jz6E3ctTcHPdAAgNKv0O36gO2JcAnOlQ=</DigestValue>
      </Reference>
      <Reference URI="/xl/worksheets/sheet16.xml?ContentType=application/vnd.openxmlformats-officedocument.spreadsheetml.worksheet+xml">
        <DigestMethod Algorithm="http://www.w3.org/2001/04/xmlenc#sha256"/>
        <DigestValue>04xkPKRU9/kC7ScDLx3mOwM/cpQ3owz7b1KQEotC8WA=</DigestValue>
      </Reference>
      <Reference URI="/xl/worksheets/sheet2.xml?ContentType=application/vnd.openxmlformats-officedocument.spreadsheetml.worksheet+xml">
        <DigestMethod Algorithm="http://www.w3.org/2001/04/xmlenc#sha256"/>
        <DigestValue>i3xMjxu5stxRNFt1RFm2sFsMUSDOVbmvtnoeKJ+DepY=</DigestValue>
      </Reference>
      <Reference URI="/xl/worksheets/sheet3.xml?ContentType=application/vnd.openxmlformats-officedocument.spreadsheetml.worksheet+xml">
        <DigestMethod Algorithm="http://www.w3.org/2001/04/xmlenc#sha256"/>
        <DigestValue>rla0tlvW4I0jJQQg3V3Z4GobZVq2H19nJ/PiqzUvXF4=</DigestValue>
      </Reference>
      <Reference URI="/xl/worksheets/sheet4.xml?ContentType=application/vnd.openxmlformats-officedocument.spreadsheetml.worksheet+xml">
        <DigestMethod Algorithm="http://www.w3.org/2001/04/xmlenc#sha256"/>
        <DigestValue>e8/Kftc7jrZkkF32q/M+zFoc/hqLSx9IZLobyjtYJ6s=</DigestValue>
      </Reference>
      <Reference URI="/xl/worksheets/sheet5.xml?ContentType=application/vnd.openxmlformats-officedocument.spreadsheetml.worksheet+xml">
        <DigestMethod Algorithm="http://www.w3.org/2001/04/xmlenc#sha256"/>
        <DigestValue>e0Ht1lkI4O84S8DBto5JykeuYLOOkUkrXPNgttyW7co=</DigestValue>
      </Reference>
      <Reference URI="/xl/worksheets/sheet6.xml?ContentType=application/vnd.openxmlformats-officedocument.spreadsheetml.worksheet+xml">
        <DigestMethod Algorithm="http://www.w3.org/2001/04/xmlenc#sha256"/>
        <DigestValue>BWBbHMyyNqDVUWg/hvVJXJyKJAvGf+hrFTULTDWPHBI=</DigestValue>
      </Reference>
      <Reference URI="/xl/worksheets/sheet7.xml?ContentType=application/vnd.openxmlformats-officedocument.spreadsheetml.worksheet+xml">
        <DigestMethod Algorithm="http://www.w3.org/2001/04/xmlenc#sha256"/>
        <DigestValue>zkbmV5aScmurd7xRy4coM/FJPg9KS1PR2D42qPm68vE=</DigestValue>
      </Reference>
      <Reference URI="/xl/worksheets/sheet8.xml?ContentType=application/vnd.openxmlformats-officedocument.spreadsheetml.worksheet+xml">
        <DigestMethod Algorithm="http://www.w3.org/2001/04/xmlenc#sha256"/>
        <DigestValue>yWJY8S5ka0PnTJk3GtJE/CCxuIJeiknr/EsjIkYMpfY=</DigestValue>
      </Reference>
      <Reference URI="/xl/worksheets/sheet9.xml?ContentType=application/vnd.openxmlformats-officedocument.spreadsheetml.worksheet+xml">
        <DigestMethod Algorithm="http://www.w3.org/2001/04/xmlenc#sha256"/>
        <DigestValue>FC0z5MbM48iZKwJMBzYimrBFvbXOIU9MKTruUUCNU9E=</DigestValue>
      </Reference>
    </Manifest>
    <SignatureProperties>
      <SignatureProperty Id="idSignatureTime" Target="#idPackageSignature">
        <mdssi:SignatureTime xmlns:mdssi="http://schemas.openxmlformats.org/package/2006/digital-signature">
          <mdssi:Format>YYYY-MM-DDThh:mm:ssTZD</mdssi:Format>
          <mdssi:Value>2018-04-25T15:43:12Z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2018-04-25T15:43:12Z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 </vt:lpstr>
      <vt:lpstr>1. key ratios </vt:lpstr>
      <vt:lpstr>2.RC</vt:lpstr>
      <vt:lpstr>3.PL</vt:lpstr>
      <vt:lpstr>4. Off-Balance</vt:lpstr>
      <vt:lpstr>5. RWA </vt:lpstr>
      <vt:lpstr>6. Administrators-shareholders</vt:lpstr>
      <vt:lpstr>7. LI1 </vt:lpstr>
      <vt:lpstr>8. LI2</vt:lpstr>
      <vt:lpstr>9.Capital</vt:lpstr>
      <vt:lpstr>10. CC2</vt:lpstr>
      <vt:lpstr>11. CRWA </vt:lpstr>
      <vt:lpstr>12. CRM</vt:lpstr>
      <vt:lpstr>13. CRME </vt:lpstr>
      <vt:lpstr>14. LCR</vt:lpstr>
      <vt:lpstr>15. CCR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2018-04-24T11:32:13Z</dcterms:modified>
</cp:coreProperties>
</file>