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1995" windowWidth="20730" windowHeight="6930" tabRatio="967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25725"/>
</workbook>
</file>

<file path=xl/calcChain.xml><?xml version="1.0" encoding="utf-8"?>
<calcChain xmlns="http://schemas.openxmlformats.org/spreadsheetml/2006/main">
  <c r="C34" i="69"/>
  <c r="D7" i="94"/>
  <c r="D8"/>
  <c r="D9"/>
  <c r="J23" i="93" l="1"/>
  <c r="I23"/>
  <c r="G23"/>
  <c r="F23"/>
  <c r="J21"/>
  <c r="I21"/>
  <c r="K21" s="1"/>
  <c r="G21"/>
  <c r="F21"/>
  <c r="H21" s="1"/>
  <c r="D21"/>
  <c r="C21"/>
  <c r="K20"/>
  <c r="H20"/>
  <c r="E20"/>
  <c r="K19"/>
  <c r="H19"/>
  <c r="E19"/>
  <c r="E21" s="1"/>
  <c r="K18"/>
  <c r="H18"/>
  <c r="E18"/>
  <c r="J16"/>
  <c r="I16"/>
  <c r="I24" s="1"/>
  <c r="G16"/>
  <c r="F16"/>
  <c r="D16"/>
  <c r="C16"/>
  <c r="K15"/>
  <c r="H15"/>
  <c r="E15"/>
  <c r="K14"/>
  <c r="H14"/>
  <c r="E14"/>
  <c r="K13"/>
  <c r="H13"/>
  <c r="E13"/>
  <c r="K12"/>
  <c r="H12"/>
  <c r="E12"/>
  <c r="K11"/>
  <c r="H11"/>
  <c r="E11"/>
  <c r="K10"/>
  <c r="H10"/>
  <c r="E10"/>
  <c r="K8"/>
  <c r="H8"/>
  <c r="C13" i="69"/>
  <c r="C23" s="1"/>
  <c r="E20" i="88"/>
  <c r="E19"/>
  <c r="E18"/>
  <c r="E17"/>
  <c r="E16"/>
  <c r="E15"/>
  <c r="E14"/>
  <c r="E13"/>
  <c r="E12"/>
  <c r="E11"/>
  <c r="E10"/>
  <c r="E9"/>
  <c r="E8"/>
  <c r="F22" i="75"/>
  <c r="F19" s="1"/>
  <c r="C22"/>
  <c r="C19" s="1"/>
  <c r="G34" i="85"/>
  <c r="F34"/>
  <c r="D34"/>
  <c r="C34"/>
  <c r="H18" i="83"/>
  <c r="H16"/>
  <c r="G14"/>
  <c r="F14"/>
  <c r="E18"/>
  <c r="E16"/>
  <c r="D14"/>
  <c r="C14"/>
  <c r="J24" i="93" l="1"/>
  <c r="K24" s="1"/>
  <c r="G24"/>
  <c r="G25" s="1"/>
  <c r="F24"/>
  <c r="H24" s="1"/>
  <c r="K16"/>
  <c r="I25"/>
  <c r="H16"/>
  <c r="E16"/>
  <c r="H23"/>
  <c r="K23"/>
  <c r="J25" l="1"/>
  <c r="F25"/>
  <c r="H25"/>
  <c r="K25"/>
  <c r="B1" i="95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/>
  <c r="B16"/>
  <c r="B15"/>
  <c r="C30" i="95" l="1"/>
  <c r="C26"/>
  <c r="C18"/>
  <c r="C8"/>
  <c r="C36" l="1"/>
  <c r="C38" s="1"/>
  <c r="D6" i="86"/>
  <c r="D13" s="1"/>
  <c r="C6" l="1"/>
  <c r="C13" s="1"/>
  <c r="D11" i="94" l="1"/>
  <c r="D16"/>
  <c r="D13"/>
  <c r="D20"/>
  <c r="D15"/>
  <c r="D21"/>
  <c r="D12"/>
  <c r="D17"/>
  <c r="D19"/>
  <c r="N20" i="92"/>
  <c r="N19"/>
  <c r="E19"/>
  <c r="N18"/>
  <c r="E18"/>
  <c r="N17"/>
  <c r="E17"/>
  <c r="N16"/>
  <c r="E16"/>
  <c r="N15"/>
  <c r="N14" s="1"/>
  <c r="E15"/>
  <c r="M14"/>
  <c r="L14"/>
  <c r="K14"/>
  <c r="J14"/>
  <c r="I14"/>
  <c r="H14"/>
  <c r="G14"/>
  <c r="F14"/>
  <c r="E14"/>
  <c r="C14"/>
  <c r="N13"/>
  <c r="N12"/>
  <c r="E12"/>
  <c r="N11"/>
  <c r="E11"/>
  <c r="E7" s="1"/>
  <c r="N10"/>
  <c r="E10"/>
  <c r="N9"/>
  <c r="E9"/>
  <c r="N8"/>
  <c r="E8"/>
  <c r="M7"/>
  <c r="M21" s="1"/>
  <c r="L7"/>
  <c r="L21" s="1"/>
  <c r="K7"/>
  <c r="K21" s="1"/>
  <c r="J7"/>
  <c r="J21" s="1"/>
  <c r="I7"/>
  <c r="I21" s="1"/>
  <c r="H7"/>
  <c r="H21" s="1"/>
  <c r="G7"/>
  <c r="G21" s="1"/>
  <c r="F7"/>
  <c r="F21" s="1"/>
  <c r="C7"/>
  <c r="N7" l="1"/>
  <c r="N21" s="1"/>
  <c r="C21"/>
  <c r="E21"/>
  <c r="S21" i="90"/>
  <c r="S20"/>
  <c r="S19"/>
  <c r="S18"/>
  <c r="S17"/>
  <c r="S16"/>
  <c r="S15"/>
  <c r="S14"/>
  <c r="S13"/>
  <c r="S12"/>
  <c r="S11"/>
  <c r="S10"/>
  <c r="S9"/>
  <c r="S8"/>
  <c r="C21" i="88" l="1"/>
  <c r="T21" i="64" l="1"/>
  <c r="U21"/>
  <c r="S21"/>
  <c r="C21"/>
  <c r="G22" i="91"/>
  <c r="F22"/>
  <c r="E22"/>
  <c r="D22"/>
  <c r="C22"/>
  <c r="H21"/>
  <c r="H18"/>
  <c r="H17"/>
  <c r="H15"/>
  <c r="H13"/>
  <c r="H8"/>
  <c r="H22" l="1"/>
  <c r="K22" i="90"/>
  <c r="L22"/>
  <c r="M22"/>
  <c r="N22"/>
  <c r="O22"/>
  <c r="P22"/>
  <c r="Q22"/>
  <c r="R22"/>
  <c r="S22"/>
  <c r="D21" i="88" l="1"/>
  <c r="E21"/>
  <c r="C5" i="73" s="1"/>
  <c r="C22" i="90" l="1"/>
  <c r="C12" i="89"/>
  <c r="C6"/>
  <c r="D20" i="83" l="1"/>
  <c r="D22" i="90" l="1"/>
  <c r="E22"/>
  <c r="F22"/>
  <c r="G22"/>
  <c r="H22"/>
  <c r="I22"/>
  <c r="J22"/>
  <c r="C28" i="89"/>
  <c r="C31"/>
  <c r="C30" s="1"/>
  <c r="C35"/>
  <c r="C41" s="1"/>
  <c r="C43"/>
  <c r="C47"/>
  <c r="E8" i="85"/>
  <c r="H8"/>
  <c r="C9"/>
  <c r="C22" s="1"/>
  <c r="D9"/>
  <c r="D22" s="1"/>
  <c r="F9"/>
  <c r="F22" s="1"/>
  <c r="G9"/>
  <c r="G22" s="1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4"/>
  <c r="H24"/>
  <c r="E25"/>
  <c r="H25"/>
  <c r="E26"/>
  <c r="H26"/>
  <c r="E27"/>
  <c r="H27"/>
  <c r="E28"/>
  <c r="H28"/>
  <c r="E29"/>
  <c r="H29"/>
  <c r="C30"/>
  <c r="E30" s="1"/>
  <c r="D30"/>
  <c r="F30"/>
  <c r="G30"/>
  <c r="E34"/>
  <c r="D45"/>
  <c r="G45"/>
  <c r="E35"/>
  <c r="H35"/>
  <c r="E36"/>
  <c r="H36"/>
  <c r="E37"/>
  <c r="H37"/>
  <c r="E38"/>
  <c r="H38"/>
  <c r="E39"/>
  <c r="H39"/>
  <c r="E40"/>
  <c r="H40"/>
  <c r="E41"/>
  <c r="H41"/>
  <c r="E42"/>
  <c r="H42"/>
  <c r="E43"/>
  <c r="H43"/>
  <c r="E44"/>
  <c r="H44"/>
  <c r="E47"/>
  <c r="H47"/>
  <c r="E48"/>
  <c r="H48"/>
  <c r="E49"/>
  <c r="H49"/>
  <c r="E50"/>
  <c r="H50"/>
  <c r="E51"/>
  <c r="H51"/>
  <c r="E52"/>
  <c r="H52"/>
  <c r="C53"/>
  <c r="E53" s="1"/>
  <c r="D53"/>
  <c r="F53"/>
  <c r="G53"/>
  <c r="E58"/>
  <c r="H58"/>
  <c r="E59"/>
  <c r="H59"/>
  <c r="E60"/>
  <c r="H60"/>
  <c r="C61"/>
  <c r="D61"/>
  <c r="F61"/>
  <c r="G61"/>
  <c r="E64"/>
  <c r="H64"/>
  <c r="E66"/>
  <c r="H66"/>
  <c r="H34" l="1"/>
  <c r="H9"/>
  <c r="F31"/>
  <c r="G54"/>
  <c r="E61"/>
  <c r="H53"/>
  <c r="F45"/>
  <c r="F54" s="1"/>
  <c r="H61"/>
  <c r="G31"/>
  <c r="C8" i="73"/>
  <c r="C13" s="1"/>
  <c r="E22" i="85"/>
  <c r="C31"/>
  <c r="H30"/>
  <c r="D31"/>
  <c r="H45"/>
  <c r="C52" i="89"/>
  <c r="C45" i="85"/>
  <c r="D54"/>
  <c r="H22"/>
  <c r="E9"/>
  <c r="H40" i="83"/>
  <c r="E40"/>
  <c r="H39"/>
  <c r="E39"/>
  <c r="H38"/>
  <c r="E38"/>
  <c r="H37"/>
  <c r="E37"/>
  <c r="H36"/>
  <c r="E36"/>
  <c r="H35"/>
  <c r="E35"/>
  <c r="H34"/>
  <c r="E34"/>
  <c r="H33"/>
  <c r="E33"/>
  <c r="G31"/>
  <c r="F31"/>
  <c r="F41" s="1"/>
  <c r="D31"/>
  <c r="D41" s="1"/>
  <c r="C31"/>
  <c r="C41" s="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19"/>
  <c r="E19"/>
  <c r="H17"/>
  <c r="E17"/>
  <c r="H15"/>
  <c r="E15"/>
  <c r="G20"/>
  <c r="F20"/>
  <c r="C20"/>
  <c r="E20" s="1"/>
  <c r="H13"/>
  <c r="E13"/>
  <c r="H12"/>
  <c r="E12"/>
  <c r="H11"/>
  <c r="E11"/>
  <c r="H10"/>
  <c r="E10"/>
  <c r="H9"/>
  <c r="E9"/>
  <c r="H8"/>
  <c r="E8"/>
  <c r="H7"/>
  <c r="E7"/>
  <c r="H54" i="85" l="1"/>
  <c r="H31"/>
  <c r="D56"/>
  <c r="D63" s="1"/>
  <c r="D65" s="1"/>
  <c r="D67" s="1"/>
  <c r="G56"/>
  <c r="G63" s="1"/>
  <c r="G65" s="1"/>
  <c r="G67" s="1"/>
  <c r="H14" i="83"/>
  <c r="H31"/>
  <c r="H20"/>
  <c r="G41"/>
  <c r="H41" s="1"/>
  <c r="E45" i="85"/>
  <c r="C54"/>
  <c r="E14" i="83"/>
  <c r="F56" i="85"/>
  <c r="H56" s="1"/>
  <c r="E31"/>
  <c r="E41" i="83"/>
  <c r="E31"/>
  <c r="F63" i="85" l="1"/>
  <c r="H63" s="1"/>
  <c r="E54"/>
  <c r="C56"/>
  <c r="F65" l="1"/>
  <c r="H65" s="1"/>
  <c r="E56"/>
  <c r="C63"/>
  <c r="F67" l="1"/>
  <c r="H67" s="1"/>
  <c r="C65"/>
  <c r="E63"/>
  <c r="C67" l="1"/>
  <c r="E67" s="1"/>
  <c r="E65"/>
  <c r="H53" i="75" l="1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D21" i="64" l="1"/>
  <c r="E21"/>
  <c r="F21"/>
  <c r="G21"/>
  <c r="H21"/>
  <c r="I21"/>
  <c r="J21"/>
  <c r="K21"/>
  <c r="L21"/>
  <c r="M21"/>
  <c r="N21"/>
  <c r="O21"/>
  <c r="P21"/>
  <c r="Q21"/>
  <c r="R21"/>
  <c r="V8" l="1"/>
  <c r="V9"/>
  <c r="V10"/>
  <c r="V11"/>
  <c r="V12"/>
  <c r="V13"/>
  <c r="V14"/>
  <c r="V15"/>
  <c r="V16"/>
  <c r="V17"/>
  <c r="V18"/>
  <c r="V19"/>
  <c r="V20"/>
  <c r="V7"/>
  <c r="V21" l="1"/>
  <c r="C42" i="69" l="1"/>
</calcChain>
</file>

<file path=xl/sharedStrings.xml><?xml version="1.0" encoding="utf-8"?>
<sst xmlns="http://schemas.openxmlformats.org/spreadsheetml/2006/main" count="752" uniqueCount="522">
  <si>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</si>
  <si>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</si>
  <si>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</si>
  <si>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</si>
  <si>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</si>
  <si>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</si>
  <si>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</si>
  <si>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</si>
  <si>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</si>
  <si>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</si>
  <si>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</si>
  <si>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</si>
  <si>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</si>
  <si>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</si>
  <si>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</si>
  <si>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</si>
  <si>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</si>
  <si>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</si>
  <si>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</si>
  <si>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</si>
  <si>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</si>
  <si>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</si>
  <si>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</si>
  <si>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</si>
  <si>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</si>
  <si>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</si>
  <si>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</si>
  <si>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</si>
  <si>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</si>
  <si>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</si>
  <si>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</si>
  <si>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</si>
  <si>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</si>
  <si>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</si>
  <si>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</si>
  <si>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</si>
  <si>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</si>
  <si>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</si>
  <si>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</si>
  <si>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</si>
  <si>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</si>
  <si>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</si>
  <si>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</si>
  <si>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</si>
  <si>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</si>
  <si>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</si>
  <si>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</si>
  <si>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</si>
  <si>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</si>
  <si>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</si>
  <si>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</si>
  <si>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</si>
  <si>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</si>
  <si>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</si>
  <si>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</si>
  <si>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</si>
  <si>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</si>
  <si>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</si>
  <si>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</si>
  <si>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</si>
  <si>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</si>
  <si>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</si>
  <si>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</si>
  <si>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</si>
  <si>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</si>
  <si>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</si>
  <si>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</si>
  <si>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</si>
  <si>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</si>
  <si>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</si>
  <si>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</si>
  <si>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</si>
  <si>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</si>
  <si>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</si>
  <si>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</si>
  <si>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</si>
  <si>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</si>
  <si>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</si>
  <si>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</si>
  <si>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</si>
  <si>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</si>
  <si>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</si>
  <si>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</si>
  <si>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</si>
  <si>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</si>
  <si>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</si>
  <si>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</si>
  <si>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</si>
  <si>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</si>
  <si>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</si>
  <si>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</si>
  <si>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</si>
  <si>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</si>
  <si>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</si>
  <si>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</si>
  <si>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</si>
  <si>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</si>
  <si>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</si>
  <si>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</si>
  <si>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</si>
  <si>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</si>
  <si>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</si>
  <si>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</si>
  <si>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</si>
  <si>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</si>
  <si>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</si>
  <si>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</si>
  <si>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</si>
  <si>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</si>
  <si>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</si>
  <si>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</si>
  <si>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</si>
  <si>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</si>
  <si>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</si>
  <si>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</si>
  <si>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</si>
  <si>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</si>
  <si>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</si>
  <si>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</si>
  <si>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</si>
  <si>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</si>
  <si>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</si>
  <si>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</si>
  <si>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</si>
  <si>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</si>
  <si>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</si>
  <si>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</si>
  <si>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</si>
  <si>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</si>
  <si>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</si>
  <si>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</si>
  <si>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</si>
  <si>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</si>
  <si>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</si>
  <si>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</si>
  <si>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</si>
  <si>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</si>
  <si>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</si>
  <si>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</si>
  <si>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</si>
  <si>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</si>
  <si>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</si>
  <si>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</si>
  <si>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</si>
  <si>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</si>
  <si>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</si>
  <si>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</si>
  <si>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</si>
  <si>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</si>
  <si>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</si>
  <si>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</si>
  <si>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</si>
  <si>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</si>
  <si>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</si>
  <si>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</si>
  <si>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</si>
  <si>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</si>
  <si>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</si>
  <si>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</si>
  <si>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</si>
  <si>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</si>
  <si>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</si>
  <si>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</si>
  <si>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</si>
  <si>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</si>
  <si>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</si>
  <si>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</si>
  <si>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</si>
  <si>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</si>
  <si>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</si>
  <si>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</si>
  <si>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</si>
  <si>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</si>
  <si>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</si>
  <si>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</si>
  <si>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</si>
  <si>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</si>
  <si>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</si>
  <si>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</si>
  <si>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</si>
  <si>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</si>
  <si>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</si>
  <si>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</si>
  <si>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</si>
  <si>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</si>
  <si>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</si>
  <si>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</si>
  <si>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</si>
  <si>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</si>
  <si>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</si>
  <si>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</si>
  <si>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</si>
  <si>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</si>
  <si>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</si>
  <si>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</si>
  <si>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</si>
  <si>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</si>
  <si>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</si>
  <si>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</si>
  <si>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</si>
  <si>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</si>
  <si>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</si>
  <si>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</si>
  <si>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</si>
  <si>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</si>
  <si>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</si>
  <si>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</si>
  <si>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</si>
  <si>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</si>
  <si>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</si>
  <si>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</si>
  <si>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</si>
  <si>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</si>
  <si>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</si>
  <si>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</si>
  <si>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</si>
  <si>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</si>
  <si>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</si>
  <si>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</si>
  <si>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</si>
  <si>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</si>
  <si>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</si>
  <si>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</si>
  <si>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</si>
  <si>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</si>
  <si>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</si>
  <si>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</si>
  <si>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</si>
  <si>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</si>
  <si>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</si>
  <si>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</si>
  <si>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</si>
  <si>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</si>
  <si>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</si>
  <si>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</si>
  <si>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</si>
  <si>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</si>
  <si>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</si>
  <si>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</si>
  <si>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</si>
  <si>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</si>
  <si>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</si>
  <si>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</si>
  <si>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</si>
  <si>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</si>
  <si>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</si>
  <si>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</si>
  <si>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</si>
  <si>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</si>
  <si>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</si>
  <si>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</si>
  <si>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</si>
  <si>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</si>
  <si>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</si>
  <si>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</si>
  <si>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</si>
  <si>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</si>
  <si>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</si>
  <si>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</si>
  <si>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</si>
  <si>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</si>
  <si>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</si>
  <si>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</si>
  <si>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</si>
  <si>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</si>
  <si>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</si>
  <si>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</si>
  <si>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</si>
  <si>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</si>
  <si>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</si>
  <si>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</si>
  <si>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</si>
  <si>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</si>
  <si>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</si>
  <si>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</si>
  <si>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</si>
  <si>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</si>
  <si>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</si>
  <si>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</si>
  <si>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</si>
  <si>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</si>
  <si>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</si>
  <si>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</si>
  <si>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</si>
  <si>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</si>
  <si>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</si>
  <si>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</si>
  <si>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</si>
  <si>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</si>
  <si>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</si>
  <si>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</si>
  <si>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</si>
  <si>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</si>
  <si>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</si>
  <si>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</si>
  <si>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</si>
  <si>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</si>
  <si>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</si>
  <si>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</si>
  <si>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</si>
  <si>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</si>
  <si>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</si>
  <si>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</si>
  <si>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</si>
  <si>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</si>
  <si>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</si>
  <si>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</si>
  <si>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</si>
  <si>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</si>
  <si>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</si>
  <si>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</si>
  <si>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</si>
  <si>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</si>
  <si>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</si>
  <si>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</si>
  <si>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</si>
  <si>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</si>
  <si>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</si>
  <si>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</si>
  <si>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</si>
  <si>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</si>
  <si>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</si>
  <si>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</si>
  <si>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</si>
  <si>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</si>
  <si>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</si>
  <si>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</si>
  <si>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</si>
  <si>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</si>
  <si>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</si>
  <si>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</si>
  <si>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</si>
  <si>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</si>
  <si>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</si>
  <si>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</si>
  <si>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</si>
  <si>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</si>
  <si>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</si>
  <si>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</si>
  <si>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</si>
  <si>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</si>
  <si>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</si>
  <si>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</si>
  <si>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</si>
  <si>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</si>
  <si>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</si>
  <si>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</si>
  <si>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</si>
  <si>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</si>
  <si>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</si>
  <si>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</si>
  <si>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</si>
  <si>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</si>
  <si>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</si>
  <si>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</si>
  <si>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</si>
  <si>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</si>
  <si>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</si>
  <si>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</si>
  <si>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</si>
  <si>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</si>
  <si>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</si>
  <si>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</si>
  <si>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</si>
  <si>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</si>
  <si>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</si>
  <si>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</si>
  <si>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</si>
  <si>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</si>
  <si>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</si>
  <si>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</si>
  <si>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</si>
  <si>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</si>
  <si>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</si>
  <si>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</si>
  <si>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</si>
  <si>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</si>
  <si>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</si>
  <si>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</si>
  <si>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</si>
  <si>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</si>
  <si>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</si>
  <si>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</si>
  <si>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</si>
  <si>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</si>
  <si>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</si>
  <si>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</si>
  <si>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</si>
  <si>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</si>
  <si>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</si>
  <si>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</si>
  <si>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</si>
  <si>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</si>
  <si>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</si>
  <si>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</si>
  <si>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</si>
  <si>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</si>
  <si>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</si>
  <si>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</si>
  <si>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</si>
  <si>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</si>
  <si>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</si>
  <si>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</si>
  <si>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</si>
  <si>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</si>
  <si>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</si>
  <si>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</si>
  <si>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</si>
  <si>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</si>
  <si>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</si>
  <si>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</si>
  <si>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</si>
  <si>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</si>
  <si>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</si>
  <si>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</si>
  <si>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</si>
  <si>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</si>
  <si>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</si>
  <si>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</si>
  <si>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</si>
  <si>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</si>
  <si>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</si>
  <si>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</si>
  <si>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</si>
  <si>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</si>
  <si>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</si>
  <si>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</si>
  <si>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</si>
  <si>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</si>
  <si>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</si>
  <si>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</si>
  <si>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</si>
  <si>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</si>
  <si>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</si>
  <si>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</si>
  <si>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</si>
  <si>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</si>
  <si>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</si>
  <si>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</si>
  <si>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</si>
  <si>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</si>
  <si>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</si>
  <si>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</si>
  <si>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</si>
  <si>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</si>
  <si>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</si>
  <si>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</si>
  <si>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</si>
  <si>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</si>
  <si>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</si>
  <si>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</si>
  <si>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</si>
  <si>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</si>
  <si>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</si>
  <si>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</si>
  <si>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</si>
  <si>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</si>
  <si>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</si>
  <si>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</si>
  <si>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</si>
  <si>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</si>
  <si>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</si>
  <si>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</si>
  <si>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</si>
  <si>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</si>
  <si>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</si>
  <si>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</si>
  <si>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</si>
  <si>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</si>
  <si>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</si>
  <si>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</si>
  <si>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</si>
  <si>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</si>
  <si>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</si>
  <si>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</si>
  <si>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</si>
  <si>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</si>
  <si>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</si>
  <si>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</si>
  <si>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</si>
  <si>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</si>
  <si>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</si>
  <si>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</si>
  <si>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</si>
  <si>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</si>
  <si>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</si>
  <si>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</si>
  <si>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</si>
  <si>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</si>
  <si>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</si>
  <si>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</si>
  <si>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"CREDO BANK"</t>
  </si>
  <si>
    <t xml:space="preserve">Dan Balke </t>
  </si>
  <si>
    <t>Zaal Pirtskhelava</t>
  </si>
  <si>
    <t>www.credo.ge</t>
  </si>
  <si>
    <t>X</t>
  </si>
  <si>
    <t>Dan Balke (Germany)</t>
  </si>
  <si>
    <t>Thomas Engelhardt (Germany)</t>
  </si>
  <si>
    <t>Franciscus Bernardus Martinus Streppel (Netherlands)</t>
  </si>
  <si>
    <t>Paul-Catalin Panciu (Romania)</t>
  </si>
  <si>
    <t>Johannes Mainhardt (Germany)</t>
  </si>
  <si>
    <t>Erekle Zatiashvili</t>
  </si>
  <si>
    <t>Zaza Tkeshelashvili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</si>
  <si>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</si>
  <si>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</si>
  <si>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</si>
  <si>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</si>
  <si>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>responsAbility Management Company S.A. acting in its own name for responsAbility Micro and SME Finance Fund (formerly responsAbility Global Microfinance Fund)</t>
  </si>
  <si>
    <t>responsAbility SICAV (Lux) acting for its sub-fund responsAbility SICAV (Lux) Micro and SME Finance Leaders (formerly responsAbility SICAV (Lux) Microfinance Leaders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</si>
  <si>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</si>
  <si>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</si>
  <si>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</si>
  <si>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</si>
  <si>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LFS Financial Systems GmbH (Germany) </t>
  </si>
  <si>
    <t xml:space="preserve">Dr. Bernd Zattler (Germany) </t>
  </si>
  <si>
    <t>table 9 (Capital), C46</t>
  </si>
  <si>
    <t>table 9 (Capital), C15</t>
  </si>
  <si>
    <t>table 9 (Capital), C44</t>
  </si>
  <si>
    <t>table 9 (Capital), C7</t>
  </si>
  <si>
    <t>table 9 (Capital), C11</t>
  </si>
  <si>
    <t>table 9 (Capital), C9</t>
  </si>
  <si>
    <t>31.03.2019</t>
  </si>
</sst>
</file>

<file path=xl/styles.xml><?xml version="1.0" encoding="utf-8"?>
<styleSheet xmlns="http://schemas.openxmlformats.org/spreadsheetml/2006/main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Geo_Arial"/>
      <family val="2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Sylfaen"/>
      <family val="1"/>
    </font>
    <font>
      <i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FF000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4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vertical="center"/>
    </xf>
    <xf numFmtId="169" fontId="9" fillId="37" borderId="27" xfId="20" applyBorder="1"/>
    <xf numFmtId="169" fontId="9" fillId="37" borderId="95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0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4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45" fillId="77" borderId="102" xfId="20964" applyFont="1" applyFill="1" applyBorder="1" applyAlignment="1">
      <alignment vertical="center"/>
    </xf>
    <xf numFmtId="0" fontId="106" fillId="70" borderId="101" xfId="20964" applyFont="1" applyFill="1" applyBorder="1" applyAlignment="1">
      <alignment horizontal="center" vertical="center"/>
    </xf>
    <xf numFmtId="0" fontId="106" fillId="70" borderId="102" xfId="20964" applyFont="1" applyFill="1" applyBorder="1" applyAlignment="1">
      <alignment horizontal="left" vertical="center" wrapText="1"/>
    </xf>
    <xf numFmtId="164" fontId="106" fillId="0" borderId="103" xfId="7" applyNumberFormat="1" applyFont="1" applyFill="1" applyBorder="1" applyAlignment="1" applyProtection="1">
      <alignment horizontal="right" vertical="center"/>
      <protection locked="0"/>
    </xf>
    <xf numFmtId="0" fontId="105" fillId="78" borderId="103" xfId="20964" applyFont="1" applyFill="1" applyBorder="1" applyAlignment="1">
      <alignment horizontal="center" vertical="center"/>
    </xf>
    <xf numFmtId="0" fontId="105" fillId="78" borderId="105" xfId="20964" applyFont="1" applyFill="1" applyBorder="1" applyAlignment="1">
      <alignment vertical="top" wrapText="1"/>
    </xf>
    <xf numFmtId="164" fontId="45" fillId="77" borderId="102" xfId="7" applyNumberFormat="1" applyFont="1" applyFill="1" applyBorder="1" applyAlignment="1">
      <alignment horizontal="right" vertical="center"/>
    </xf>
    <xf numFmtId="0" fontId="107" fillId="70" borderId="101" xfId="20964" applyFont="1" applyFill="1" applyBorder="1" applyAlignment="1">
      <alignment horizontal="center" vertical="center"/>
    </xf>
    <xf numFmtId="0" fontId="106" fillId="70" borderId="105" xfId="20964" applyFont="1" applyFill="1" applyBorder="1" applyAlignment="1">
      <alignment vertical="center" wrapText="1"/>
    </xf>
    <xf numFmtId="0" fontId="106" fillId="70" borderId="102" xfId="20964" applyFont="1" applyFill="1" applyBorder="1" applyAlignment="1">
      <alignment horizontal="left" vertical="center"/>
    </xf>
    <xf numFmtId="0" fontId="107" fillId="3" borderId="101" xfId="20964" applyFont="1" applyFill="1" applyBorder="1" applyAlignment="1">
      <alignment horizontal="center" vertical="center"/>
    </xf>
    <xf numFmtId="0" fontId="106" fillId="3" borderId="102" xfId="20964" applyFont="1" applyFill="1" applyBorder="1" applyAlignment="1">
      <alignment horizontal="left" vertical="center"/>
    </xf>
    <xf numFmtId="0" fontId="107" fillId="0" borderId="101" xfId="20964" applyFont="1" applyFill="1" applyBorder="1" applyAlignment="1">
      <alignment horizontal="center" vertical="center"/>
    </xf>
    <xf numFmtId="0" fontId="106" fillId="0" borderId="102" xfId="20964" applyFont="1" applyFill="1" applyBorder="1" applyAlignment="1">
      <alignment horizontal="left" vertical="center"/>
    </xf>
    <xf numFmtId="0" fontId="108" fillId="78" borderId="103" xfId="20964" applyFont="1" applyFill="1" applyBorder="1" applyAlignment="1">
      <alignment horizontal="center" vertical="center"/>
    </xf>
    <xf numFmtId="0" fontId="105" fillId="78" borderId="105" xfId="20964" applyFont="1" applyFill="1" applyBorder="1" applyAlignment="1">
      <alignment vertical="center"/>
    </xf>
    <xf numFmtId="164" fontId="106" fillId="78" borderId="103" xfId="7" applyNumberFormat="1" applyFont="1" applyFill="1" applyBorder="1" applyAlignment="1" applyProtection="1">
      <alignment horizontal="right" vertical="center"/>
      <protection locked="0"/>
    </xf>
    <xf numFmtId="0" fontId="105" fillId="77" borderId="104" xfId="20964" applyFont="1" applyFill="1" applyBorder="1" applyAlignment="1">
      <alignment vertical="center"/>
    </xf>
    <xf numFmtId="0" fontId="105" fillId="77" borderId="105" xfId="20964" applyFont="1" applyFill="1" applyBorder="1" applyAlignment="1">
      <alignment vertical="center"/>
    </xf>
    <xf numFmtId="164" fontId="105" fillId="77" borderId="102" xfId="7" applyNumberFormat="1" applyFont="1" applyFill="1" applyBorder="1" applyAlignment="1">
      <alignment horizontal="right" vertical="center"/>
    </xf>
    <xf numFmtId="0" fontId="110" fillId="3" borderId="101" xfId="20964" applyFont="1" applyFill="1" applyBorder="1" applyAlignment="1">
      <alignment horizontal="center" vertical="center"/>
    </xf>
    <xf numFmtId="0" fontId="111" fillId="78" borderId="103" xfId="20964" applyFont="1" applyFill="1" applyBorder="1" applyAlignment="1">
      <alignment horizontal="center" vertical="center"/>
    </xf>
    <xf numFmtId="0" fontId="45" fillId="78" borderId="105" xfId="20964" applyFont="1" applyFill="1" applyBorder="1" applyAlignment="1">
      <alignment vertical="center"/>
    </xf>
    <xf numFmtId="0" fontId="110" fillId="70" borderId="101" xfId="20964" applyFont="1" applyFill="1" applyBorder="1" applyAlignment="1">
      <alignment horizontal="center" vertical="center"/>
    </xf>
    <xf numFmtId="164" fontId="106" fillId="3" borderId="103" xfId="7" applyNumberFormat="1" applyFont="1" applyFill="1" applyBorder="1" applyAlignment="1" applyProtection="1">
      <alignment horizontal="right" vertical="center"/>
      <protection locked="0"/>
    </xf>
    <xf numFmtId="0" fontId="111" fillId="3" borderId="103" xfId="20964" applyFont="1" applyFill="1" applyBorder="1" applyAlignment="1">
      <alignment horizontal="center" vertical="center"/>
    </xf>
    <xf numFmtId="0" fontId="45" fillId="3" borderId="105" xfId="20964" applyFont="1" applyFill="1" applyBorder="1" applyAlignment="1">
      <alignment vertical="center"/>
    </xf>
    <xf numFmtId="0" fontId="107" fillId="70" borderId="103" xfId="20964" applyFont="1" applyFill="1" applyBorder="1" applyAlignment="1">
      <alignment horizontal="center" vertical="center"/>
    </xf>
    <xf numFmtId="0" fontId="19" fillId="70" borderId="103" xfId="20964" applyFont="1" applyFill="1" applyBorder="1" applyAlignment="1">
      <alignment horizontal="center" vertical="center"/>
    </xf>
    <xf numFmtId="0" fontId="100" fillId="0" borderId="103" xfId="0" applyFont="1" applyFill="1" applyBorder="1" applyAlignment="1">
      <alignment horizontal="left" vertical="center" wrapText="1"/>
    </xf>
    <xf numFmtId="10" fontId="96" fillId="0" borderId="103" xfId="20962" applyNumberFormat="1" applyFont="1" applyFill="1" applyBorder="1" applyAlignment="1">
      <alignment horizontal="left" vertical="center" wrapText="1"/>
    </xf>
    <xf numFmtId="10" fontId="3" fillId="0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left" vertical="center" wrapText="1"/>
    </xf>
    <xf numFmtId="10" fontId="100" fillId="0" borderId="103" xfId="20962" applyNumberFormat="1" applyFont="1" applyFill="1" applyBorder="1" applyAlignment="1">
      <alignment horizontal="left" vertical="center" wrapText="1"/>
    </xf>
    <xf numFmtId="10" fontId="4" fillId="36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3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2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3" xfId="0" applyFont="1" applyBorder="1"/>
    <xf numFmtId="0" fontId="6" fillId="0" borderId="103" xfId="17" applyFill="1" applyBorder="1" applyAlignment="1" applyProtection="1">
      <alignment horizontal="left" vertical="center"/>
    </xf>
    <xf numFmtId="0" fontId="6" fillId="0" borderId="103" xfId="17" applyBorder="1" applyAlignment="1" applyProtection="1"/>
    <xf numFmtId="0" fontId="84" fillId="0" borderId="103" xfId="0" applyFont="1" applyFill="1" applyBorder="1"/>
    <xf numFmtId="0" fontId="6" fillId="0" borderId="103" xfId="17" applyFill="1" applyBorder="1" applyAlignment="1" applyProtection="1">
      <alignment horizontal="left" vertical="center" wrapText="1"/>
    </xf>
    <xf numFmtId="0" fontId="6" fillId="0" borderId="103" xfId="17" applyFill="1" applyBorder="1" applyAlignment="1" applyProtection="1"/>
    <xf numFmtId="0" fontId="112" fillId="0" borderId="104" xfId="0" applyFont="1" applyBorder="1" applyAlignment="1">
      <alignment wrapText="1"/>
    </xf>
    <xf numFmtId="10" fontId="3" fillId="0" borderId="103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3" xfId="20962" applyNumberFormat="1" applyFont="1" applyBorder="1" applyAlignment="1" applyProtection="1">
      <alignment vertical="center" wrapText="1"/>
      <protection locked="0"/>
    </xf>
    <xf numFmtId="10" fontId="94" fillId="2" borderId="103" xfId="20962" applyNumberFormat="1" applyFont="1" applyFill="1" applyBorder="1" applyAlignment="1" applyProtection="1">
      <alignment vertical="center"/>
      <protection locked="0"/>
    </xf>
    <xf numFmtId="10" fontId="113" fillId="2" borderId="103" xfId="20962" applyNumberFormat="1" applyFont="1" applyFill="1" applyBorder="1" applyAlignment="1" applyProtection="1">
      <alignment vertical="center"/>
      <protection locked="0"/>
    </xf>
    <xf numFmtId="193" fontId="94" fillId="2" borderId="103" xfId="0" applyNumberFormat="1" applyFont="1" applyFill="1" applyBorder="1" applyAlignment="1" applyProtection="1">
      <alignment vertical="center"/>
      <protection locked="0"/>
    </xf>
    <xf numFmtId="193" fontId="113" fillId="2" borderId="103" xfId="0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0" fontId="113" fillId="2" borderId="25" xfId="20962" applyNumberFormat="1" applyFont="1" applyFill="1" applyBorder="1" applyAlignment="1" applyProtection="1">
      <alignment vertical="center"/>
      <protection locked="0"/>
    </xf>
    <xf numFmtId="193" fontId="94" fillId="0" borderId="103" xfId="7" applyNumberFormat="1" applyFont="1" applyFill="1" applyBorder="1" applyAlignment="1" applyProtection="1">
      <alignment horizontal="right"/>
    </xf>
    <xf numFmtId="193" fontId="94" fillId="0" borderId="103" xfId="7" applyNumberFormat="1" applyFont="1" applyFill="1" applyBorder="1" applyAlignment="1" applyProtection="1">
      <alignment horizontal="right"/>
      <protection locked="0"/>
    </xf>
    <xf numFmtId="193" fontId="94" fillId="0" borderId="102" xfId="0" applyNumberFormat="1" applyFont="1" applyFill="1" applyBorder="1" applyAlignment="1" applyProtection="1">
      <alignment horizontal="right"/>
    </xf>
    <xf numFmtId="193" fontId="94" fillId="0" borderId="103" xfId="0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" borderId="3" xfId="7" applyNumberFormat="1" applyFont="1" applyFill="1" applyBorder="1" applyAlignment="1" applyProtection="1">
      <alignment horizontal="right"/>
    </xf>
    <xf numFmtId="193" fontId="114" fillId="0" borderId="103" xfId="0" applyNumberFormat="1" applyFont="1" applyFill="1" applyBorder="1" applyAlignment="1" applyProtection="1">
      <alignment horizontal="left" indent="1"/>
      <protection locked="0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93" fontId="115" fillId="0" borderId="103" xfId="0" applyNumberFormat="1" applyFont="1" applyFill="1" applyBorder="1" applyAlignment="1" applyProtection="1">
      <alignment horizontal="right"/>
    </xf>
    <xf numFmtId="10" fontId="3" fillId="0" borderId="91" xfId="0" applyNumberFormat="1" applyFont="1" applyBorder="1" applyAlignment="1"/>
    <xf numFmtId="0" fontId="2" fillId="0" borderId="93" xfId="0" applyFont="1" applyBorder="1" applyAlignment="1">
      <alignment vertical="center"/>
    </xf>
    <xf numFmtId="0" fontId="112" fillId="0" borderId="96" xfId="0" applyFont="1" applyBorder="1" applyAlignment="1">
      <alignment wrapText="1"/>
    </xf>
    <xf numFmtId="0" fontId="112" fillId="0" borderId="27" xfId="0" applyFont="1" applyBorder="1" applyAlignment="1">
      <alignment wrapText="1"/>
    </xf>
    <xf numFmtId="167" fontId="3" fillId="0" borderId="103" xfId="0" applyNumberFormat="1" applyFont="1" applyBorder="1" applyAlignment="1">
      <alignment horizontal="center" vertical="center"/>
    </xf>
    <xf numFmtId="167" fontId="3" fillId="0" borderId="88" xfId="0" applyNumberFormat="1" applyFont="1" applyBorder="1" applyAlignment="1">
      <alignment horizontal="center" vertical="center"/>
    </xf>
    <xf numFmtId="167" fontId="99" fillId="0" borderId="103" xfId="0" applyNumberFormat="1" applyFont="1" applyBorder="1" applyAlignment="1">
      <alignment horizontal="center" vertical="center"/>
    </xf>
    <xf numFmtId="167" fontId="116" fillId="0" borderId="103" xfId="0" applyNumberFormat="1" applyFont="1" applyBorder="1" applyAlignment="1">
      <alignment horizontal="center" vertical="center"/>
    </xf>
    <xf numFmtId="167" fontId="7" fillId="0" borderId="88" xfId="0" applyNumberFormat="1" applyFont="1" applyBorder="1" applyAlignment="1">
      <alignment horizontal="center" vertical="center"/>
    </xf>
    <xf numFmtId="193" fontId="96" fillId="3" borderId="88" xfId="2" applyNumberFormat="1" applyFont="1" applyFill="1" applyBorder="1" applyAlignment="1" applyProtection="1">
      <alignment vertical="top" wrapText="1"/>
      <protection locked="0"/>
    </xf>
    <xf numFmtId="193" fontId="117" fillId="3" borderId="22" xfId="2" applyNumberFormat="1" applyFont="1" applyFill="1" applyBorder="1" applyAlignment="1" applyProtection="1">
      <alignment vertical="top"/>
      <protection locked="0"/>
    </xf>
    <xf numFmtId="164" fontId="3" fillId="0" borderId="88" xfId="7" applyNumberFormat="1" applyFont="1" applyFill="1" applyBorder="1" applyAlignment="1">
      <alignment horizontal="right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93" fontId="118" fillId="0" borderId="34" xfId="0" applyNumberFormat="1" applyFont="1" applyBorder="1" applyAlignment="1">
      <alignment vertical="center"/>
    </xf>
    <xf numFmtId="193" fontId="118" fillId="0" borderId="13" xfId="0" applyNumberFormat="1" applyFont="1" applyBorder="1" applyAlignment="1">
      <alignment vertical="center"/>
    </xf>
    <xf numFmtId="193" fontId="119" fillId="0" borderId="13" xfId="0" applyNumberFormat="1" applyFont="1" applyBorder="1" applyAlignment="1">
      <alignment vertical="center"/>
    </xf>
    <xf numFmtId="193" fontId="120" fillId="0" borderId="13" xfId="0" applyNumberFormat="1" applyFont="1" applyBorder="1" applyAlignment="1">
      <alignment vertical="center"/>
    </xf>
    <xf numFmtId="193" fontId="118" fillId="0" borderId="14" xfId="0" applyNumberFormat="1" applyFont="1" applyBorder="1" applyAlignment="1">
      <alignment vertical="center"/>
    </xf>
    <xf numFmtId="193" fontId="118" fillId="0" borderId="17" xfId="0" applyNumberFormat="1" applyFont="1" applyBorder="1" applyAlignment="1">
      <alignment vertical="center"/>
    </xf>
    <xf numFmtId="193" fontId="119" fillId="0" borderId="14" xfId="0" applyNumberFormat="1" applyFont="1" applyBorder="1" applyAlignment="1">
      <alignment vertical="center"/>
    </xf>
    <xf numFmtId="165" fontId="3" fillId="36" borderId="26" xfId="20962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92" xfId="0" applyNumberFormat="1" applyFont="1" applyFill="1" applyBorder="1" applyAlignment="1">
      <alignment vertical="center"/>
    </xf>
    <xf numFmtId="164" fontId="3" fillId="0" borderId="70" xfId="0" applyNumberFormat="1" applyFont="1" applyFill="1" applyBorder="1" applyAlignment="1">
      <alignment vertical="center"/>
    </xf>
    <xf numFmtId="164" fontId="3" fillId="0" borderId="103" xfId="7" applyNumberFormat="1" applyFont="1" applyFill="1" applyBorder="1" applyAlignment="1">
      <alignment vertical="center"/>
    </xf>
    <xf numFmtId="164" fontId="3" fillId="0" borderId="104" xfId="7" applyNumberFormat="1" applyFont="1" applyFill="1" applyBorder="1" applyAlignment="1">
      <alignment vertical="center"/>
    </xf>
    <xf numFmtId="164" fontId="3" fillId="0" borderId="104" xfId="0" applyNumberFormat="1" applyFont="1" applyFill="1" applyBorder="1" applyAlignment="1">
      <alignment vertical="center"/>
    </xf>
    <xf numFmtId="164" fontId="3" fillId="0" borderId="88" xfId="0" applyNumberFormat="1" applyFont="1" applyFill="1" applyBorder="1" applyAlignment="1">
      <alignment vertical="center"/>
    </xf>
    <xf numFmtId="164" fontId="4" fillId="0" borderId="103" xfId="7" applyNumberFormat="1" applyFont="1" applyFill="1" applyBorder="1" applyAlignment="1">
      <alignment vertical="center"/>
    </xf>
    <xf numFmtId="164" fontId="4" fillId="0" borderId="104" xfId="0" applyNumberFormat="1" applyFont="1" applyFill="1" applyBorder="1" applyAlignment="1">
      <alignment vertical="center"/>
    </xf>
    <xf numFmtId="164" fontId="4" fillId="0" borderId="88" xfId="0" applyNumberFormat="1" applyFont="1" applyFill="1" applyBorder="1" applyAlignment="1">
      <alignment vertical="center"/>
    </xf>
    <xf numFmtId="164" fontId="3" fillId="3" borderId="105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9" fontId="3" fillId="0" borderId="99" xfId="20962" applyFont="1" applyFill="1" applyBorder="1" applyAlignment="1">
      <alignment vertical="center"/>
    </xf>
    <xf numFmtId="9" fontId="3" fillId="0" borderId="107" xfId="20962" applyFont="1" applyFill="1" applyBorder="1" applyAlignment="1">
      <alignment vertical="center"/>
    </xf>
    <xf numFmtId="164" fontId="106" fillId="78" borderId="103" xfId="7" applyNumberFormat="1" applyFont="1" applyFill="1" applyBorder="1" applyAlignment="1" applyProtection="1">
      <alignment horizontal="right" vertical="center"/>
    </xf>
    <xf numFmtId="10" fontId="106" fillId="0" borderId="103" xfId="20962" applyNumberFormat="1" applyFont="1" applyFill="1" applyBorder="1" applyAlignment="1" applyProtection="1">
      <alignment horizontal="right"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0" fontId="94" fillId="2" borderId="103" xfId="20962" applyNumberFormat="1" applyFont="1" applyFill="1" applyBorder="1" applyAlignment="1" applyProtection="1">
      <alignment vertical="center"/>
    </xf>
    <xf numFmtId="10" fontId="3" fillId="0" borderId="106" xfId="0" applyNumberFormat="1" applyFont="1" applyFill="1" applyBorder="1" applyAlignment="1"/>
    <xf numFmtId="10" fontId="3" fillId="0" borderId="42" xfId="0" applyNumberFormat="1" applyFont="1" applyFill="1" applyBorder="1" applyAlignment="1"/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Normal="100" workbookViewId="0">
      <selection activeCell="C5" sqref="C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1"/>
      <c r="B1" s="239" t="s">
        <v>355</v>
      </c>
      <c r="C1" s="191"/>
    </row>
    <row r="2" spans="1:3">
      <c r="A2" s="240">
        <v>1</v>
      </c>
      <c r="B2" s="393" t="s">
        <v>356</v>
      </c>
      <c r="C2" s="104" t="s">
        <v>491</v>
      </c>
    </row>
    <row r="3" spans="1:3" ht="15">
      <c r="A3" s="240">
        <v>2</v>
      </c>
      <c r="B3" s="394" t="s">
        <v>352</v>
      </c>
      <c r="C3" s="458" t="s">
        <v>492</v>
      </c>
    </row>
    <row r="4" spans="1:3">
      <c r="A4" s="240">
        <v>3</v>
      </c>
      <c r="B4" s="395" t="s">
        <v>357</v>
      </c>
      <c r="C4" s="104" t="s">
        <v>493</v>
      </c>
    </row>
    <row r="5" spans="1:3">
      <c r="A5" s="241">
        <v>4</v>
      </c>
      <c r="B5" s="396" t="s">
        <v>353</v>
      </c>
      <c r="C5" s="454" t="s">
        <v>494</v>
      </c>
    </row>
    <row r="6" spans="1:3" s="242" customFormat="1" ht="45.75" customHeight="1">
      <c r="A6" s="520" t="s">
        <v>432</v>
      </c>
      <c r="B6" s="521"/>
      <c r="C6" s="521"/>
    </row>
    <row r="7" spans="1:3" ht="15">
      <c r="A7" s="243" t="s">
        <v>34</v>
      </c>
      <c r="B7" s="239" t="s">
        <v>354</v>
      </c>
    </row>
    <row r="8" spans="1:3">
      <c r="A8" s="191">
        <v>1</v>
      </c>
      <c r="B8" s="289" t="s">
        <v>25</v>
      </c>
    </row>
    <row r="9" spans="1:3">
      <c r="A9" s="191">
        <v>2</v>
      </c>
      <c r="B9" s="290" t="s">
        <v>26</v>
      </c>
    </row>
    <row r="10" spans="1:3">
      <c r="A10" s="191">
        <v>3</v>
      </c>
      <c r="B10" s="290" t="s">
        <v>27</v>
      </c>
    </row>
    <row r="11" spans="1:3">
      <c r="A11" s="191">
        <v>4</v>
      </c>
      <c r="B11" s="290" t="s">
        <v>28</v>
      </c>
      <c r="C11" s="110"/>
    </row>
    <row r="12" spans="1:3">
      <c r="A12" s="191">
        <v>5</v>
      </c>
      <c r="B12" s="290" t="s">
        <v>29</v>
      </c>
    </row>
    <row r="13" spans="1:3">
      <c r="A13" s="191">
        <v>6</v>
      </c>
      <c r="B13" s="291" t="s">
        <v>364</v>
      </c>
    </row>
    <row r="14" spans="1:3">
      <c r="A14" s="191">
        <v>7</v>
      </c>
      <c r="B14" s="290" t="s">
        <v>358</v>
      </c>
    </row>
    <row r="15" spans="1:3">
      <c r="A15" s="191">
        <v>8</v>
      </c>
      <c r="B15" s="290" t="s">
        <v>359</v>
      </c>
    </row>
    <row r="16" spans="1:3">
      <c r="A16" s="191">
        <v>9</v>
      </c>
      <c r="B16" s="290" t="s">
        <v>30</v>
      </c>
    </row>
    <row r="17" spans="1:2">
      <c r="A17" s="392" t="s">
        <v>431</v>
      </c>
      <c r="B17" s="391" t="s">
        <v>417</v>
      </c>
    </row>
    <row r="18" spans="1:2">
      <c r="A18" s="191">
        <v>10</v>
      </c>
      <c r="B18" s="290" t="s">
        <v>31</v>
      </c>
    </row>
    <row r="19" spans="1:2">
      <c r="A19" s="191">
        <v>11</v>
      </c>
      <c r="B19" s="291" t="s">
        <v>360</v>
      </c>
    </row>
    <row r="20" spans="1:2">
      <c r="A20" s="191">
        <v>12</v>
      </c>
      <c r="B20" s="291" t="s">
        <v>32</v>
      </c>
    </row>
    <row r="21" spans="1:2">
      <c r="A21" s="452">
        <v>13</v>
      </c>
      <c r="B21" s="453" t="s">
        <v>361</v>
      </c>
    </row>
    <row r="22" spans="1:2">
      <c r="A22" s="452">
        <v>14</v>
      </c>
      <c r="B22" s="454" t="s">
        <v>388</v>
      </c>
    </row>
    <row r="23" spans="1:2">
      <c r="A23" s="455">
        <v>15</v>
      </c>
      <c r="B23" s="456" t="s">
        <v>33</v>
      </c>
    </row>
    <row r="24" spans="1:2">
      <c r="A24" s="455">
        <v>15.1</v>
      </c>
      <c r="B24" s="457" t="s">
        <v>445</v>
      </c>
    </row>
    <row r="25" spans="1:2">
      <c r="A25" s="113"/>
      <c r="B25" s="19"/>
    </row>
    <row r="26" spans="1:2">
      <c r="A26" s="113"/>
      <c r="B26" s="19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5"/>
  <sheetViews>
    <sheetView zoomScale="90" zoomScaleNormal="90" workbookViewId="0">
      <pane xSplit="1" ySplit="5" topLeftCell="B30" activePane="bottomRight" state="frozen"/>
      <selection activeCell="B9" sqref="B9"/>
      <selection pane="topRight" activeCell="B9" sqref="B9"/>
      <selection pane="bottomLeft" activeCell="B9" sqref="B9"/>
      <selection pane="bottomRight" activeCell="C44" sqref="C44:C46"/>
    </sheetView>
  </sheetViews>
  <sheetFormatPr defaultColWidth="9.140625" defaultRowHeight="12.75"/>
  <cols>
    <col min="1" max="1" width="9.5703125" style="11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JSC "CREDO BANK"</v>
      </c>
    </row>
    <row r="2" spans="1:3" s="99" customFormat="1" ht="15.75" customHeight="1">
      <c r="A2" s="99" t="s">
        <v>36</v>
      </c>
      <c r="B2" s="366" t="s">
        <v>521</v>
      </c>
    </row>
    <row r="3" spans="1:3" s="99" customFormat="1" ht="15.75" customHeight="1"/>
    <row r="4" spans="1:3" ht="13.5" thickBot="1">
      <c r="A4" s="113" t="s">
        <v>256</v>
      </c>
      <c r="B4" s="172" t="s">
        <v>255</v>
      </c>
    </row>
    <row r="5" spans="1:3">
      <c r="A5" s="114" t="s">
        <v>11</v>
      </c>
      <c r="B5" s="115"/>
      <c r="C5" s="116" t="s">
        <v>78</v>
      </c>
    </row>
    <row r="6" spans="1:3">
      <c r="A6" s="117">
        <v>1</v>
      </c>
      <c r="B6" s="118" t="s">
        <v>254</v>
      </c>
      <c r="C6" s="119">
        <f>SUM(C7:C11)</f>
        <v>123215189.56999989</v>
      </c>
    </row>
    <row r="7" spans="1:3">
      <c r="A7" s="117">
        <v>2</v>
      </c>
      <c r="B7" s="120" t="s">
        <v>253</v>
      </c>
      <c r="C7" s="121">
        <v>4400000</v>
      </c>
    </row>
    <row r="8" spans="1:3">
      <c r="A8" s="117">
        <v>3</v>
      </c>
      <c r="B8" s="122" t="s">
        <v>252</v>
      </c>
      <c r="C8" s="121"/>
    </row>
    <row r="9" spans="1:3">
      <c r="A9" s="117">
        <v>4</v>
      </c>
      <c r="B9" s="122" t="s">
        <v>251</v>
      </c>
      <c r="C9" s="121">
        <v>396459</v>
      </c>
    </row>
    <row r="10" spans="1:3">
      <c r="A10" s="117">
        <v>5</v>
      </c>
      <c r="B10" s="122" t="s">
        <v>250</v>
      </c>
      <c r="C10" s="121"/>
    </row>
    <row r="11" spans="1:3">
      <c r="A11" s="117">
        <v>6</v>
      </c>
      <c r="B11" s="123" t="s">
        <v>249</v>
      </c>
      <c r="C11" s="121">
        <v>118418730.56999989</v>
      </c>
    </row>
    <row r="12" spans="1:3" s="88" customFormat="1">
      <c r="A12" s="117">
        <v>7</v>
      </c>
      <c r="B12" s="118" t="s">
        <v>248</v>
      </c>
      <c r="C12" s="124">
        <f>SUM(C13:C27)</f>
        <v>7203938</v>
      </c>
    </row>
    <row r="13" spans="1:3" s="88" customFormat="1">
      <c r="A13" s="117">
        <v>8</v>
      </c>
      <c r="B13" s="125" t="s">
        <v>247</v>
      </c>
      <c r="C13" s="121">
        <v>396459</v>
      </c>
    </row>
    <row r="14" spans="1:3" s="88" customFormat="1" ht="25.5">
      <c r="A14" s="117">
        <v>9</v>
      </c>
      <c r="B14" s="127" t="s">
        <v>246</v>
      </c>
      <c r="C14" s="488"/>
    </row>
    <row r="15" spans="1:3" s="88" customFormat="1">
      <c r="A15" s="117">
        <v>10</v>
      </c>
      <c r="B15" s="128" t="s">
        <v>245</v>
      </c>
      <c r="C15" s="489">
        <v>6807479</v>
      </c>
    </row>
    <row r="16" spans="1:3" s="88" customFormat="1">
      <c r="A16" s="117">
        <v>11</v>
      </c>
      <c r="B16" s="129" t="s">
        <v>244</v>
      </c>
      <c r="C16" s="488"/>
    </row>
    <row r="17" spans="1:3" s="88" customFormat="1">
      <c r="A17" s="117">
        <v>12</v>
      </c>
      <c r="B17" s="128" t="s">
        <v>243</v>
      </c>
      <c r="C17" s="488"/>
    </row>
    <row r="18" spans="1:3" s="88" customFormat="1">
      <c r="A18" s="117">
        <v>13</v>
      </c>
      <c r="B18" s="128" t="s">
        <v>242</v>
      </c>
      <c r="C18" s="488"/>
    </row>
    <row r="19" spans="1:3" s="88" customFormat="1">
      <c r="A19" s="117">
        <v>14</v>
      </c>
      <c r="B19" s="128" t="s">
        <v>241</v>
      </c>
      <c r="C19" s="488"/>
    </row>
    <row r="20" spans="1:3" s="88" customFormat="1">
      <c r="A20" s="117">
        <v>15</v>
      </c>
      <c r="B20" s="128" t="s">
        <v>240</v>
      </c>
      <c r="C20" s="488"/>
    </row>
    <row r="21" spans="1:3" s="88" customFormat="1" ht="25.5">
      <c r="A21" s="117">
        <v>16</v>
      </c>
      <c r="B21" s="127" t="s">
        <v>239</v>
      </c>
      <c r="C21" s="488"/>
    </row>
    <row r="22" spans="1:3" s="88" customFormat="1">
      <c r="A22" s="117">
        <v>17</v>
      </c>
      <c r="B22" s="130" t="s">
        <v>238</v>
      </c>
      <c r="C22" s="488"/>
    </row>
    <row r="23" spans="1:3" s="88" customFormat="1">
      <c r="A23" s="117">
        <v>18</v>
      </c>
      <c r="B23" s="127" t="s">
        <v>237</v>
      </c>
      <c r="C23" s="488"/>
    </row>
    <row r="24" spans="1:3" s="88" customFormat="1" ht="25.5">
      <c r="A24" s="117">
        <v>19</v>
      </c>
      <c r="B24" s="127" t="s">
        <v>214</v>
      </c>
      <c r="C24" s="488"/>
    </row>
    <row r="25" spans="1:3" s="88" customFormat="1">
      <c r="A25" s="117">
        <v>20</v>
      </c>
      <c r="B25" s="131" t="s">
        <v>236</v>
      </c>
      <c r="C25" s="488"/>
    </row>
    <row r="26" spans="1:3" s="88" customFormat="1">
      <c r="A26" s="117">
        <v>21</v>
      </c>
      <c r="B26" s="131" t="s">
        <v>235</v>
      </c>
      <c r="C26" s="488"/>
    </row>
    <row r="27" spans="1:3" s="88" customFormat="1">
      <c r="A27" s="117">
        <v>22</v>
      </c>
      <c r="B27" s="131" t="s">
        <v>234</v>
      </c>
      <c r="C27" s="488"/>
    </row>
    <row r="28" spans="1:3" s="88" customFormat="1">
      <c r="A28" s="117">
        <v>23</v>
      </c>
      <c r="B28" s="132" t="s">
        <v>233</v>
      </c>
      <c r="C28" s="124">
        <f>C6-C12</f>
        <v>116011251.56999989</v>
      </c>
    </row>
    <row r="29" spans="1:3" s="88" customFormat="1">
      <c r="A29" s="133"/>
      <c r="B29" s="134"/>
      <c r="C29" s="126"/>
    </row>
    <row r="30" spans="1:3" s="88" customFormat="1">
      <c r="A30" s="133">
        <v>24</v>
      </c>
      <c r="B30" s="132" t="s">
        <v>232</v>
      </c>
      <c r="C30" s="124">
        <f>C31+C34</f>
        <v>0</v>
      </c>
    </row>
    <row r="31" spans="1:3" s="88" customFormat="1">
      <c r="A31" s="133">
        <v>25</v>
      </c>
      <c r="B31" s="122" t="s">
        <v>231</v>
      </c>
      <c r="C31" s="124">
        <f>C32+C33</f>
        <v>0</v>
      </c>
    </row>
    <row r="32" spans="1:3" s="88" customFormat="1">
      <c r="A32" s="133">
        <v>26</v>
      </c>
      <c r="B32" s="135" t="s">
        <v>313</v>
      </c>
      <c r="C32" s="126"/>
    </row>
    <row r="33" spans="1:3" s="88" customFormat="1">
      <c r="A33" s="133">
        <v>27</v>
      </c>
      <c r="B33" s="135" t="s">
        <v>230</v>
      </c>
      <c r="C33" s="126"/>
    </row>
    <row r="34" spans="1:3" s="88" customFormat="1">
      <c r="A34" s="133">
        <v>28</v>
      </c>
      <c r="B34" s="122" t="s">
        <v>229</v>
      </c>
      <c r="C34" s="126"/>
    </row>
    <row r="35" spans="1:3" s="88" customFormat="1">
      <c r="A35" s="133">
        <v>29</v>
      </c>
      <c r="B35" s="132" t="s">
        <v>228</v>
      </c>
      <c r="C35" s="124">
        <f>SUM(C36:C40)</f>
        <v>0</v>
      </c>
    </row>
    <row r="36" spans="1:3" s="88" customFormat="1">
      <c r="A36" s="133">
        <v>30</v>
      </c>
      <c r="B36" s="127" t="s">
        <v>227</v>
      </c>
      <c r="C36" s="126"/>
    </row>
    <row r="37" spans="1:3" s="88" customFormat="1">
      <c r="A37" s="133">
        <v>31</v>
      </c>
      <c r="B37" s="128" t="s">
        <v>226</v>
      </c>
      <c r="C37" s="126"/>
    </row>
    <row r="38" spans="1:3" s="88" customFormat="1" ht="25.5">
      <c r="A38" s="133">
        <v>32</v>
      </c>
      <c r="B38" s="127" t="s">
        <v>225</v>
      </c>
      <c r="C38" s="126"/>
    </row>
    <row r="39" spans="1:3" s="88" customFormat="1" ht="25.5">
      <c r="A39" s="133">
        <v>33</v>
      </c>
      <c r="B39" s="127" t="s">
        <v>214</v>
      </c>
      <c r="C39" s="126"/>
    </row>
    <row r="40" spans="1:3" s="88" customFormat="1">
      <c r="A40" s="133">
        <v>34</v>
      </c>
      <c r="B40" s="131" t="s">
        <v>224</v>
      </c>
      <c r="C40" s="126"/>
    </row>
    <row r="41" spans="1:3" s="88" customFormat="1">
      <c r="A41" s="133">
        <v>35</v>
      </c>
      <c r="B41" s="132" t="s">
        <v>223</v>
      </c>
      <c r="C41" s="124">
        <f>C30-C35</f>
        <v>0</v>
      </c>
    </row>
    <row r="42" spans="1:3" s="88" customFormat="1">
      <c r="A42" s="133"/>
      <c r="B42" s="134"/>
      <c r="C42" s="126"/>
    </row>
    <row r="43" spans="1:3" s="88" customFormat="1">
      <c r="A43" s="133">
        <v>36</v>
      </c>
      <c r="B43" s="136" t="s">
        <v>222</v>
      </c>
      <c r="C43" s="124">
        <f>SUM(C44:C46)</f>
        <v>12413599.17434828</v>
      </c>
    </row>
    <row r="44" spans="1:3" s="88" customFormat="1">
      <c r="A44" s="133">
        <v>37</v>
      </c>
      <c r="B44" s="122" t="s">
        <v>221</v>
      </c>
      <c r="C44" s="126">
        <v>5000000</v>
      </c>
    </row>
    <row r="45" spans="1:3" s="88" customFormat="1">
      <c r="A45" s="133">
        <v>38</v>
      </c>
      <c r="B45" s="122" t="s">
        <v>220</v>
      </c>
      <c r="C45" s="126"/>
    </row>
    <row r="46" spans="1:3" s="88" customFormat="1">
      <c r="A46" s="133">
        <v>39</v>
      </c>
      <c r="B46" s="122" t="s">
        <v>219</v>
      </c>
      <c r="C46" s="126">
        <v>7413599.1743482789</v>
      </c>
    </row>
    <row r="47" spans="1:3" s="88" customFormat="1">
      <c r="A47" s="133">
        <v>40</v>
      </c>
      <c r="B47" s="136" t="s">
        <v>218</v>
      </c>
      <c r="C47" s="124">
        <f>SUM(C48:C51)</f>
        <v>0</v>
      </c>
    </row>
    <row r="48" spans="1:3" s="88" customFormat="1">
      <c r="A48" s="133">
        <v>41</v>
      </c>
      <c r="B48" s="127" t="s">
        <v>217</v>
      </c>
      <c r="C48" s="126"/>
    </row>
    <row r="49" spans="1:3" s="88" customFormat="1">
      <c r="A49" s="133">
        <v>42</v>
      </c>
      <c r="B49" s="128" t="s">
        <v>216</v>
      </c>
      <c r="C49" s="126"/>
    </row>
    <row r="50" spans="1:3" s="88" customFormat="1">
      <c r="A50" s="133">
        <v>43</v>
      </c>
      <c r="B50" s="127" t="s">
        <v>215</v>
      </c>
      <c r="C50" s="126"/>
    </row>
    <row r="51" spans="1:3" s="88" customFormat="1" ht="25.5">
      <c r="A51" s="133">
        <v>44</v>
      </c>
      <c r="B51" s="127" t="s">
        <v>214</v>
      </c>
      <c r="C51" s="126"/>
    </row>
    <row r="52" spans="1:3" s="88" customFormat="1" ht="13.5" thickBot="1">
      <c r="A52" s="137">
        <v>45</v>
      </c>
      <c r="B52" s="138" t="s">
        <v>213</v>
      </c>
      <c r="C52" s="139">
        <f>C43-C47</f>
        <v>12413599.17434828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3" sqref="D23"/>
    </sheetView>
  </sheetViews>
  <sheetFormatPr defaultColWidth="9.140625" defaultRowHeight="12.75"/>
  <cols>
    <col min="1" max="1" width="9.42578125" style="305" bestFit="1" customWidth="1"/>
    <col min="2" max="2" width="59" style="305" customWidth="1"/>
    <col min="3" max="3" width="16.7109375" style="305" bestFit="1" customWidth="1"/>
    <col min="4" max="4" width="14.28515625" style="305" bestFit="1" customWidth="1"/>
    <col min="5" max="16384" width="9.140625" style="305"/>
  </cols>
  <sheetData>
    <row r="1" spans="1:4" ht="15">
      <c r="A1" s="365" t="s">
        <v>35</v>
      </c>
      <c r="B1" s="366" t="str">
        <f>'Info '!C2</f>
        <v>JSC "CREDO BANK"</v>
      </c>
    </row>
    <row r="2" spans="1:4" s="272" customFormat="1" ht="15.75" customHeight="1">
      <c r="A2" s="272" t="s">
        <v>36</v>
      </c>
      <c r="B2" s="366" t="s">
        <v>521</v>
      </c>
    </row>
    <row r="3" spans="1:4" s="272" customFormat="1" ht="15.75" customHeight="1"/>
    <row r="4" spans="1:4" ht="13.5" thickBot="1">
      <c r="A4" s="330" t="s">
        <v>416</v>
      </c>
      <c r="B4" s="374" t="s">
        <v>417</v>
      </c>
    </row>
    <row r="5" spans="1:4" s="375" customFormat="1" ht="12.75" customHeight="1">
      <c r="A5" s="450"/>
      <c r="B5" s="451" t="s">
        <v>420</v>
      </c>
      <c r="C5" s="367" t="s">
        <v>418</v>
      </c>
      <c r="D5" s="368" t="s">
        <v>419</v>
      </c>
    </row>
    <row r="6" spans="1:4" s="376" customFormat="1">
      <c r="A6" s="369">
        <v>1</v>
      </c>
      <c r="B6" s="443" t="s">
        <v>421</v>
      </c>
      <c r="C6" s="443"/>
      <c r="D6" s="370"/>
    </row>
    <row r="7" spans="1:4" s="376" customFormat="1">
      <c r="A7" s="371" t="s">
        <v>407</v>
      </c>
      <c r="B7" s="444" t="s">
        <v>422</v>
      </c>
      <c r="C7" s="436">
        <v>4.4999999999999998E-2</v>
      </c>
      <c r="D7" s="490">
        <f>C7*'5. RWA '!$C$13</f>
        <v>36499615.188372545</v>
      </c>
    </row>
    <row r="8" spans="1:4" s="376" customFormat="1">
      <c r="A8" s="371" t="s">
        <v>408</v>
      </c>
      <c r="B8" s="444" t="s">
        <v>423</v>
      </c>
      <c r="C8" s="437">
        <v>0.06</v>
      </c>
      <c r="D8" s="490">
        <f>C8*'5. RWA '!$C$13</f>
        <v>48666153.584496729</v>
      </c>
    </row>
    <row r="9" spans="1:4" s="376" customFormat="1">
      <c r="A9" s="371" t="s">
        <v>409</v>
      </c>
      <c r="B9" s="444" t="s">
        <v>424</v>
      </c>
      <c r="C9" s="437">
        <v>0.08</v>
      </c>
      <c r="D9" s="490">
        <f>C9*'5. RWA '!$C$13</f>
        <v>64888204.77932898</v>
      </c>
    </row>
    <row r="10" spans="1:4" s="376" customFormat="1">
      <c r="A10" s="369" t="s">
        <v>410</v>
      </c>
      <c r="B10" s="443" t="s">
        <v>425</v>
      </c>
      <c r="C10" s="438"/>
      <c r="D10" s="445"/>
    </row>
    <row r="11" spans="1:4" s="377" customFormat="1">
      <c r="A11" s="372" t="s">
        <v>411</v>
      </c>
      <c r="B11" s="435" t="s">
        <v>426</v>
      </c>
      <c r="C11" s="439">
        <v>2.5000000000000001E-2</v>
      </c>
      <c r="D11" s="490">
        <f>C11*'5. RWA '!$C$13</f>
        <v>20277563.993540306</v>
      </c>
    </row>
    <row r="12" spans="1:4" s="377" customFormat="1">
      <c r="A12" s="372" t="s">
        <v>412</v>
      </c>
      <c r="B12" s="435" t="s">
        <v>427</v>
      </c>
      <c r="C12" s="439">
        <v>0</v>
      </c>
      <c r="D12" s="490">
        <f>C12*'5. RWA '!$C$13</f>
        <v>0</v>
      </c>
    </row>
    <row r="13" spans="1:4" s="377" customFormat="1">
      <c r="A13" s="372" t="s">
        <v>413</v>
      </c>
      <c r="B13" s="435" t="s">
        <v>428</v>
      </c>
      <c r="C13" s="439"/>
      <c r="D13" s="490">
        <f>C13*'5. RWA '!$C$13</f>
        <v>0</v>
      </c>
    </row>
    <row r="14" spans="1:4" s="377" customFormat="1">
      <c r="A14" s="369" t="s">
        <v>414</v>
      </c>
      <c r="B14" s="443" t="s">
        <v>490</v>
      </c>
      <c r="C14" s="440"/>
      <c r="D14" s="446"/>
    </row>
    <row r="15" spans="1:4" s="377" customFormat="1">
      <c r="A15" s="372">
        <v>3.1</v>
      </c>
      <c r="B15" s="435" t="s">
        <v>433</v>
      </c>
      <c r="C15" s="439">
        <v>6.5097338062348282E-3</v>
      </c>
      <c r="D15" s="490">
        <f>C15*'5. RWA '!$C$13</f>
        <v>5280061.7534735771</v>
      </c>
    </row>
    <row r="16" spans="1:4" s="377" customFormat="1">
      <c r="A16" s="372">
        <v>3.2</v>
      </c>
      <c r="B16" s="435" t="s">
        <v>434</v>
      </c>
      <c r="C16" s="439">
        <v>8.6996434904930732E-3</v>
      </c>
      <c r="D16" s="490">
        <f>C16*'5. RWA '!$C$13</f>
        <v>7056303.1039783852</v>
      </c>
    </row>
    <row r="17" spans="1:6" s="376" customFormat="1">
      <c r="A17" s="372">
        <v>3.3</v>
      </c>
      <c r="B17" s="435" t="s">
        <v>435</v>
      </c>
      <c r="C17" s="439">
        <v>2.6999524653990765E-2</v>
      </c>
      <c r="D17" s="490">
        <f>C17*'5. RWA '!$C$13</f>
        <v>21899383.558658674</v>
      </c>
    </row>
    <row r="18" spans="1:6" s="375" customFormat="1" ht="12.75" customHeight="1">
      <c r="A18" s="448"/>
      <c r="B18" s="449" t="s">
        <v>489</v>
      </c>
      <c r="C18" s="441" t="s">
        <v>418</v>
      </c>
      <c r="D18" s="447" t="s">
        <v>419</v>
      </c>
    </row>
    <row r="19" spans="1:6" s="376" customFormat="1">
      <c r="A19" s="373">
        <v>4</v>
      </c>
      <c r="B19" s="435" t="s">
        <v>429</v>
      </c>
      <c r="C19" s="439">
        <v>7.6509733806234839E-2</v>
      </c>
      <c r="D19" s="490">
        <f>C19*'5. RWA '!$C$13</f>
        <v>62057240.935386442</v>
      </c>
    </row>
    <row r="20" spans="1:6" s="376" customFormat="1">
      <c r="A20" s="373">
        <v>5</v>
      </c>
      <c r="B20" s="435" t="s">
        <v>145</v>
      </c>
      <c r="C20" s="439">
        <v>9.3699643490493062E-2</v>
      </c>
      <c r="D20" s="490">
        <f>C20*'5. RWA '!$C$13</f>
        <v>76000020.682015419</v>
      </c>
    </row>
    <row r="21" spans="1:6" s="376" customFormat="1" ht="13.5" thickBot="1">
      <c r="A21" s="378" t="s">
        <v>415</v>
      </c>
      <c r="B21" s="379" t="s">
        <v>430</v>
      </c>
      <c r="C21" s="442">
        <v>0.13199952465399079</v>
      </c>
      <c r="D21" s="491">
        <f>C21*'5. RWA '!$C$13</f>
        <v>107065152.33152798</v>
      </c>
    </row>
    <row r="22" spans="1:6">
      <c r="F22" s="330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zoomScale="90" zoomScaleNormal="90" workbookViewId="0">
      <pane xSplit="1" ySplit="5" topLeftCell="B23" activePane="bottomRight" state="frozen"/>
      <selection activeCell="B47" sqref="B47"/>
      <selection pane="topRight" activeCell="B47" sqref="B47"/>
      <selection pane="bottomLeft" activeCell="B47" sqref="B47"/>
      <selection pane="bottomRight" activeCell="C35" sqref="C35:C4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JSC "CREDO BANK"</v>
      </c>
      <c r="E1" s="4"/>
      <c r="F1" s="4"/>
    </row>
    <row r="2" spans="1:6" s="99" customFormat="1" ht="15.75" customHeight="1">
      <c r="A2" s="2" t="s">
        <v>36</v>
      </c>
      <c r="B2" s="366" t="s">
        <v>521</v>
      </c>
    </row>
    <row r="3" spans="1:6" s="99" customFormat="1" ht="15.75" customHeight="1">
      <c r="A3" s="140"/>
    </row>
    <row r="4" spans="1:6" s="99" customFormat="1" ht="15.75" customHeight="1" thickBot="1">
      <c r="A4" s="99" t="s">
        <v>91</v>
      </c>
      <c r="B4" s="263" t="s">
        <v>297</v>
      </c>
      <c r="D4" s="52" t="s">
        <v>78</v>
      </c>
    </row>
    <row r="5" spans="1:6" ht="25.5">
      <c r="A5" s="141" t="s">
        <v>11</v>
      </c>
      <c r="B5" s="294" t="s">
        <v>351</v>
      </c>
      <c r="C5" s="142" t="s">
        <v>98</v>
      </c>
      <c r="D5" s="143" t="s">
        <v>99</v>
      </c>
    </row>
    <row r="6" spans="1:6" ht="15">
      <c r="A6" s="106">
        <v>1</v>
      </c>
      <c r="B6" s="144" t="s">
        <v>40</v>
      </c>
      <c r="C6" s="492">
        <v>19246363.500000004</v>
      </c>
      <c r="D6" s="145"/>
      <c r="E6" s="146"/>
    </row>
    <row r="7" spans="1:6" ht="15">
      <c r="A7" s="106">
        <v>2</v>
      </c>
      <c r="B7" s="147" t="s">
        <v>41</v>
      </c>
      <c r="C7" s="493">
        <v>47081613.069999993</v>
      </c>
      <c r="D7" s="148"/>
      <c r="E7" s="146"/>
    </row>
    <row r="8" spans="1:6" ht="15">
      <c r="A8" s="106">
        <v>3</v>
      </c>
      <c r="B8" s="147" t="s">
        <v>42</v>
      </c>
      <c r="C8" s="493">
        <v>14413960.449999999</v>
      </c>
      <c r="D8" s="148"/>
      <c r="E8" s="146"/>
    </row>
    <row r="9" spans="1:6" ht="15">
      <c r="A9" s="106">
        <v>4</v>
      </c>
      <c r="B9" s="147" t="s">
        <v>43</v>
      </c>
      <c r="C9" s="493">
        <v>0</v>
      </c>
      <c r="D9" s="148"/>
      <c r="E9" s="146"/>
    </row>
    <row r="10" spans="1:6" ht="15">
      <c r="A10" s="106">
        <v>5</v>
      </c>
      <c r="B10" s="147" t="s">
        <v>44</v>
      </c>
      <c r="C10" s="493">
        <v>26000000</v>
      </c>
      <c r="D10" s="148"/>
      <c r="E10" s="146"/>
    </row>
    <row r="11" spans="1:6" ht="15">
      <c r="A11" s="106">
        <v>6.1</v>
      </c>
      <c r="B11" s="264" t="s">
        <v>45</v>
      </c>
      <c r="C11" s="494">
        <v>674426113.53120005</v>
      </c>
      <c r="D11" s="149"/>
      <c r="E11" s="150"/>
    </row>
    <row r="12" spans="1:6" ht="15">
      <c r="A12" s="106">
        <v>6.2</v>
      </c>
      <c r="B12" s="265" t="s">
        <v>46</v>
      </c>
      <c r="C12" s="494">
        <v>-19657284.759099998</v>
      </c>
      <c r="D12" s="153" t="s">
        <v>515</v>
      </c>
      <c r="E12" s="150"/>
    </row>
    <row r="13" spans="1:6">
      <c r="A13" s="106">
        <v>6</v>
      </c>
      <c r="B13" s="147" t="s">
        <v>47</v>
      </c>
      <c r="C13" s="151">
        <f>C11+C12</f>
        <v>654768828.77210009</v>
      </c>
      <c r="D13" s="149"/>
      <c r="E13" s="146"/>
    </row>
    <row r="14" spans="1:6" ht="15">
      <c r="A14" s="106">
        <v>7</v>
      </c>
      <c r="B14" s="147" t="s">
        <v>48</v>
      </c>
      <c r="C14" s="493">
        <v>13715838.020000001</v>
      </c>
      <c r="D14" s="148"/>
      <c r="E14" s="146"/>
    </row>
    <row r="15" spans="1:6" ht="15">
      <c r="A15" s="106">
        <v>8</v>
      </c>
      <c r="B15" s="292" t="s">
        <v>209</v>
      </c>
      <c r="C15" s="493">
        <v>348155</v>
      </c>
      <c r="D15" s="148"/>
      <c r="E15" s="146"/>
    </row>
    <row r="16" spans="1:6" ht="15">
      <c r="A16" s="106">
        <v>9</v>
      </c>
      <c r="B16" s="147" t="s">
        <v>49</v>
      </c>
      <c r="C16" s="493">
        <v>0</v>
      </c>
      <c r="D16" s="148"/>
      <c r="E16" s="146"/>
    </row>
    <row r="17" spans="1:5" ht="15">
      <c r="A17" s="106">
        <v>9.1</v>
      </c>
      <c r="B17" s="152" t="s">
        <v>94</v>
      </c>
      <c r="C17" s="494">
        <v>0</v>
      </c>
      <c r="D17" s="148"/>
      <c r="E17" s="146"/>
    </row>
    <row r="18" spans="1:5" ht="15">
      <c r="A18" s="106">
        <v>9.1999999999999993</v>
      </c>
      <c r="B18" s="152" t="s">
        <v>95</v>
      </c>
      <c r="C18" s="494">
        <v>0</v>
      </c>
      <c r="D18" s="148"/>
      <c r="E18" s="146"/>
    </row>
    <row r="19" spans="1:5" ht="15">
      <c r="A19" s="106">
        <v>9.3000000000000007</v>
      </c>
      <c r="B19" s="266" t="s">
        <v>279</v>
      </c>
      <c r="C19" s="494">
        <v>0</v>
      </c>
      <c r="D19" s="148"/>
      <c r="E19" s="146"/>
    </row>
    <row r="20" spans="1:5" ht="15">
      <c r="A20" s="106">
        <v>10</v>
      </c>
      <c r="B20" s="147" t="s">
        <v>50</v>
      </c>
      <c r="C20" s="493">
        <v>34061189.560000002</v>
      </c>
      <c r="D20" s="148"/>
      <c r="E20" s="146"/>
    </row>
    <row r="21" spans="1:5" ht="15">
      <c r="A21" s="106">
        <v>10.1</v>
      </c>
      <c r="B21" s="152" t="s">
        <v>96</v>
      </c>
      <c r="C21" s="495">
        <v>6807479</v>
      </c>
      <c r="D21" s="153" t="s">
        <v>516</v>
      </c>
      <c r="E21" s="146"/>
    </row>
    <row r="22" spans="1:5" ht="15">
      <c r="A22" s="106">
        <v>11</v>
      </c>
      <c r="B22" s="154" t="s">
        <v>51</v>
      </c>
      <c r="C22" s="496">
        <v>21235780.82</v>
      </c>
      <c r="D22" s="155"/>
      <c r="E22" s="146"/>
    </row>
    <row r="23" spans="1:5" ht="15">
      <c r="A23" s="106">
        <v>12</v>
      </c>
      <c r="B23" s="156" t="s">
        <v>52</v>
      </c>
      <c r="C23" s="157">
        <f>SUM(C6:C10,C13:C16,C20,C22)</f>
        <v>830871729.19210017</v>
      </c>
      <c r="D23" s="158"/>
      <c r="E23" s="159"/>
    </row>
    <row r="24" spans="1:5" ht="15">
      <c r="A24" s="106">
        <v>13</v>
      </c>
      <c r="B24" s="147" t="s">
        <v>54</v>
      </c>
      <c r="C24" s="497">
        <v>13406090</v>
      </c>
      <c r="D24" s="160"/>
      <c r="E24" s="146"/>
    </row>
    <row r="25" spans="1:5" ht="15">
      <c r="A25" s="106">
        <v>14</v>
      </c>
      <c r="B25" s="147" t="s">
        <v>55</v>
      </c>
      <c r="C25" s="493">
        <v>10810670.673918618</v>
      </c>
      <c r="D25" s="148"/>
      <c r="E25" s="146"/>
    </row>
    <row r="26" spans="1:5" ht="15">
      <c r="A26" s="106">
        <v>15</v>
      </c>
      <c r="B26" s="147" t="s">
        <v>56</v>
      </c>
      <c r="C26" s="493">
        <v>0</v>
      </c>
      <c r="D26" s="148"/>
      <c r="E26" s="146"/>
    </row>
    <row r="27" spans="1:5" ht="15">
      <c r="A27" s="106">
        <v>16</v>
      </c>
      <c r="B27" s="147" t="s">
        <v>57</v>
      </c>
      <c r="C27" s="493">
        <v>16644242.631999999</v>
      </c>
      <c r="D27" s="148"/>
      <c r="E27" s="146"/>
    </row>
    <row r="28" spans="1:5" ht="15">
      <c r="A28" s="106">
        <v>17</v>
      </c>
      <c r="B28" s="147" t="s">
        <v>58</v>
      </c>
      <c r="C28" s="493">
        <v>0</v>
      </c>
      <c r="D28" s="148"/>
      <c r="E28" s="146"/>
    </row>
    <row r="29" spans="1:5" ht="15">
      <c r="A29" s="106">
        <v>18</v>
      </c>
      <c r="B29" s="147" t="s">
        <v>59</v>
      </c>
      <c r="C29" s="493">
        <v>584067756.48056638</v>
      </c>
      <c r="D29" s="148"/>
      <c r="E29" s="146"/>
    </row>
    <row r="30" spans="1:5" ht="15">
      <c r="A30" s="106">
        <v>19</v>
      </c>
      <c r="B30" s="147" t="s">
        <v>60</v>
      </c>
      <c r="C30" s="493">
        <v>14859301.359999998</v>
      </c>
      <c r="D30" s="148"/>
      <c r="E30" s="146"/>
    </row>
    <row r="31" spans="1:5" ht="15">
      <c r="A31" s="106">
        <v>20</v>
      </c>
      <c r="B31" s="147" t="s">
        <v>61</v>
      </c>
      <c r="C31" s="493">
        <v>54748578.369999997</v>
      </c>
      <c r="D31" s="148"/>
      <c r="E31" s="146"/>
    </row>
    <row r="32" spans="1:5" ht="15">
      <c r="A32" s="106">
        <v>21</v>
      </c>
      <c r="B32" s="154" t="s">
        <v>62</v>
      </c>
      <c r="C32" s="496">
        <v>13119900</v>
      </c>
      <c r="D32" s="155"/>
      <c r="E32" s="146"/>
    </row>
    <row r="33" spans="1:5" ht="15">
      <c r="A33" s="106">
        <v>21.1</v>
      </c>
      <c r="B33" s="161" t="s">
        <v>97</v>
      </c>
      <c r="C33" s="498">
        <v>5000000</v>
      </c>
      <c r="D33" s="153" t="s">
        <v>517</v>
      </c>
      <c r="E33" s="146"/>
    </row>
    <row r="34" spans="1:5" ht="15">
      <c r="A34" s="106">
        <v>22</v>
      </c>
      <c r="B34" s="156" t="s">
        <v>63</v>
      </c>
      <c r="C34" s="157">
        <f>SUM(C24:C32)</f>
        <v>707656539.51648498</v>
      </c>
      <c r="D34" s="158"/>
      <c r="E34" s="159"/>
    </row>
    <row r="35" spans="1:5" ht="15">
      <c r="A35" s="106">
        <v>23</v>
      </c>
      <c r="B35" s="154" t="s">
        <v>65</v>
      </c>
      <c r="C35" s="493">
        <v>4400000</v>
      </c>
      <c r="D35" s="153" t="s">
        <v>518</v>
      </c>
      <c r="E35" s="146"/>
    </row>
    <row r="36" spans="1:5" ht="15">
      <c r="A36" s="106">
        <v>24</v>
      </c>
      <c r="B36" s="154" t="s">
        <v>66</v>
      </c>
      <c r="C36" s="493"/>
      <c r="D36" s="148"/>
      <c r="E36" s="146"/>
    </row>
    <row r="37" spans="1:5" ht="15">
      <c r="A37" s="106">
        <v>25</v>
      </c>
      <c r="B37" s="154" t="s">
        <v>67</v>
      </c>
      <c r="C37" s="493"/>
      <c r="D37" s="148"/>
      <c r="E37" s="146"/>
    </row>
    <row r="38" spans="1:5" ht="15">
      <c r="A38" s="106">
        <v>26</v>
      </c>
      <c r="B38" s="154" t="s">
        <v>68</v>
      </c>
      <c r="C38" s="493"/>
      <c r="D38" s="148"/>
      <c r="E38" s="146"/>
    </row>
    <row r="39" spans="1:5" ht="15">
      <c r="A39" s="106">
        <v>27</v>
      </c>
      <c r="B39" s="154" t="s">
        <v>69</v>
      </c>
      <c r="C39" s="493"/>
      <c r="D39" s="148"/>
      <c r="E39" s="146"/>
    </row>
    <row r="40" spans="1:5" ht="15">
      <c r="A40" s="106">
        <v>28</v>
      </c>
      <c r="B40" s="154" t="s">
        <v>70</v>
      </c>
      <c r="C40" s="493">
        <v>118418730.56999989</v>
      </c>
      <c r="D40" s="153" t="s">
        <v>519</v>
      </c>
      <c r="E40" s="146"/>
    </row>
    <row r="41" spans="1:5" ht="15">
      <c r="A41" s="106">
        <v>29</v>
      </c>
      <c r="B41" s="154" t="s">
        <v>71</v>
      </c>
      <c r="C41" s="493">
        <v>396459</v>
      </c>
      <c r="D41" s="153" t="s">
        <v>520</v>
      </c>
      <c r="E41" s="146"/>
    </row>
    <row r="42" spans="1:5" ht="15.75" thickBot="1">
      <c r="A42" s="162">
        <v>30</v>
      </c>
      <c r="B42" s="163" t="s">
        <v>277</v>
      </c>
      <c r="C42" s="164">
        <f>SUM(C35:C41)</f>
        <v>123215189.56999989</v>
      </c>
      <c r="D42" s="165"/>
      <c r="E42" s="159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C2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0" bestFit="1" customWidth="1"/>
    <col min="17" max="17" width="14.7109375" style="50" customWidth="1"/>
    <col min="18" max="18" width="13" style="50" bestFit="1" customWidth="1"/>
    <col min="19" max="19" width="34.85546875" style="50" customWidth="1"/>
    <col min="20" max="16384" width="9.140625" style="50"/>
  </cols>
  <sheetData>
    <row r="1" spans="1:19">
      <c r="A1" s="2" t="s">
        <v>35</v>
      </c>
      <c r="B1" s="4" t="str">
        <f>'Info '!C2</f>
        <v>JSC "CREDO BANK"</v>
      </c>
    </row>
    <row r="2" spans="1:19">
      <c r="A2" s="2" t="s">
        <v>36</v>
      </c>
      <c r="B2" s="366" t="s">
        <v>521</v>
      </c>
    </row>
    <row r="4" spans="1:19" ht="26.25" thickBot="1">
      <c r="A4" s="4" t="s">
        <v>259</v>
      </c>
      <c r="B4" s="315" t="s">
        <v>386</v>
      </c>
    </row>
    <row r="5" spans="1:19" s="302" customFormat="1">
      <c r="A5" s="297"/>
      <c r="B5" s="298"/>
      <c r="C5" s="299" t="s">
        <v>0</v>
      </c>
      <c r="D5" s="299" t="s">
        <v>1</v>
      </c>
      <c r="E5" s="299" t="s">
        <v>2</v>
      </c>
      <c r="F5" s="299" t="s">
        <v>3</v>
      </c>
      <c r="G5" s="299" t="s">
        <v>4</v>
      </c>
      <c r="H5" s="299" t="s">
        <v>10</v>
      </c>
      <c r="I5" s="299" t="s">
        <v>13</v>
      </c>
      <c r="J5" s="299" t="s">
        <v>14</v>
      </c>
      <c r="K5" s="299" t="s">
        <v>15</v>
      </c>
      <c r="L5" s="299" t="s">
        <v>16</v>
      </c>
      <c r="M5" s="299" t="s">
        <v>17</v>
      </c>
      <c r="N5" s="299" t="s">
        <v>18</v>
      </c>
      <c r="O5" s="299" t="s">
        <v>369</v>
      </c>
      <c r="P5" s="299" t="s">
        <v>370</v>
      </c>
      <c r="Q5" s="299" t="s">
        <v>371</v>
      </c>
      <c r="R5" s="300" t="s">
        <v>372</v>
      </c>
      <c r="S5" s="301" t="s">
        <v>373</v>
      </c>
    </row>
    <row r="6" spans="1:19" s="302" customFormat="1" ht="99" customHeight="1">
      <c r="A6" s="303"/>
      <c r="B6" s="546" t="s">
        <v>374</v>
      </c>
      <c r="C6" s="542">
        <v>0</v>
      </c>
      <c r="D6" s="543"/>
      <c r="E6" s="542">
        <v>0.2</v>
      </c>
      <c r="F6" s="543"/>
      <c r="G6" s="542">
        <v>0.35</v>
      </c>
      <c r="H6" s="543"/>
      <c r="I6" s="542">
        <v>0.5</v>
      </c>
      <c r="J6" s="543"/>
      <c r="K6" s="542">
        <v>0.75</v>
      </c>
      <c r="L6" s="543"/>
      <c r="M6" s="542">
        <v>1</v>
      </c>
      <c r="N6" s="543"/>
      <c r="O6" s="542">
        <v>1.5</v>
      </c>
      <c r="P6" s="543"/>
      <c r="Q6" s="542">
        <v>2.5</v>
      </c>
      <c r="R6" s="543"/>
      <c r="S6" s="544" t="s">
        <v>258</v>
      </c>
    </row>
    <row r="7" spans="1:19" s="302" customFormat="1" ht="30.75" customHeight="1">
      <c r="A7" s="303"/>
      <c r="B7" s="547"/>
      <c r="C7" s="293" t="s">
        <v>261</v>
      </c>
      <c r="D7" s="293" t="s">
        <v>260</v>
      </c>
      <c r="E7" s="293" t="s">
        <v>261</v>
      </c>
      <c r="F7" s="293" t="s">
        <v>260</v>
      </c>
      <c r="G7" s="293" t="s">
        <v>261</v>
      </c>
      <c r="H7" s="293" t="s">
        <v>260</v>
      </c>
      <c r="I7" s="293" t="s">
        <v>261</v>
      </c>
      <c r="J7" s="293" t="s">
        <v>260</v>
      </c>
      <c r="K7" s="293" t="s">
        <v>261</v>
      </c>
      <c r="L7" s="293" t="s">
        <v>260</v>
      </c>
      <c r="M7" s="293" t="s">
        <v>261</v>
      </c>
      <c r="N7" s="293" t="s">
        <v>260</v>
      </c>
      <c r="O7" s="293" t="s">
        <v>261</v>
      </c>
      <c r="P7" s="293" t="s">
        <v>260</v>
      </c>
      <c r="Q7" s="293" t="s">
        <v>261</v>
      </c>
      <c r="R7" s="293" t="s">
        <v>260</v>
      </c>
      <c r="S7" s="545"/>
    </row>
    <row r="8" spans="1:19" s="168" customFormat="1">
      <c r="A8" s="166">
        <v>1</v>
      </c>
      <c r="B8" s="1" t="s">
        <v>101</v>
      </c>
      <c r="C8" s="167">
        <v>33217177.25</v>
      </c>
      <c r="D8" s="167"/>
      <c r="E8" s="167"/>
      <c r="F8" s="167"/>
      <c r="G8" s="167"/>
      <c r="H8" s="167"/>
      <c r="I8" s="167"/>
      <c r="J8" s="167"/>
      <c r="K8" s="167"/>
      <c r="L8" s="167"/>
      <c r="M8" s="167">
        <v>13873476.919999998</v>
      </c>
      <c r="N8" s="167"/>
      <c r="O8" s="167"/>
      <c r="P8" s="167"/>
      <c r="Q8" s="167"/>
      <c r="R8" s="167"/>
      <c r="S8" s="316">
        <f>$C$6*SUM(C8:D8)+$E$6*SUM(E8:F8)+$G$6*SUM(G8:H8)+$I$6*SUM(I8:J8)+$K$6*SUM(K8:L8)+$M$6*SUM(M8:N8)+$O$6*SUM(O8:P8)+$Q$6*SUM(Q8:R8)</f>
        <v>13873476.919999998</v>
      </c>
    </row>
    <row r="9" spans="1:19" s="168" customFormat="1">
      <c r="A9" s="166">
        <v>2</v>
      </c>
      <c r="B9" s="1" t="s">
        <v>102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316">
        <f t="shared" ref="S9:S21" si="0">$C$6*SUM(C9:D9)+$E$6*SUM(E9:F9)+$G$6*SUM(G9:H9)+$I$6*SUM(I9:J9)+$K$6*SUM(K9:L9)+$M$6*SUM(M9:N9)+$O$6*SUM(O9:P9)+$Q$6*SUM(Q9:R9)</f>
        <v>0</v>
      </c>
    </row>
    <row r="10" spans="1:19" s="168" customFormat="1">
      <c r="A10" s="166">
        <v>3</v>
      </c>
      <c r="B10" s="1" t="s">
        <v>280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316">
        <f t="shared" si="0"/>
        <v>0</v>
      </c>
    </row>
    <row r="11" spans="1:19" s="168" customFormat="1">
      <c r="A11" s="166">
        <v>4</v>
      </c>
      <c r="B11" s="1" t="s">
        <v>103</v>
      </c>
      <c r="C11" s="167">
        <v>26046657.530000001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316">
        <f t="shared" si="0"/>
        <v>0</v>
      </c>
    </row>
    <row r="12" spans="1:19" s="168" customFormat="1">
      <c r="A12" s="166">
        <v>5</v>
      </c>
      <c r="B12" s="1" t="s">
        <v>104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316">
        <f t="shared" si="0"/>
        <v>0</v>
      </c>
    </row>
    <row r="13" spans="1:19" s="168" customFormat="1">
      <c r="A13" s="166">
        <v>6</v>
      </c>
      <c r="B13" s="1" t="s">
        <v>105</v>
      </c>
      <c r="C13" s="167"/>
      <c r="D13" s="167"/>
      <c r="E13" s="167">
        <v>86064.41</v>
      </c>
      <c r="F13" s="167"/>
      <c r="G13" s="167"/>
      <c r="H13" s="167"/>
      <c r="I13" s="167">
        <v>14331420.77</v>
      </c>
      <c r="J13" s="167"/>
      <c r="K13" s="167"/>
      <c r="L13" s="167"/>
      <c r="M13" s="167">
        <v>437</v>
      </c>
      <c r="N13" s="167"/>
      <c r="O13" s="167"/>
      <c r="P13" s="167"/>
      <c r="Q13" s="167"/>
      <c r="R13" s="167"/>
      <c r="S13" s="316">
        <f t="shared" si="0"/>
        <v>7183360.267</v>
      </c>
    </row>
    <row r="14" spans="1:19" s="168" customFormat="1">
      <c r="A14" s="166">
        <v>7</v>
      </c>
      <c r="B14" s="1" t="s">
        <v>106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316">
        <f t="shared" si="0"/>
        <v>0</v>
      </c>
    </row>
    <row r="15" spans="1:19" s="168" customFormat="1">
      <c r="A15" s="166">
        <v>8</v>
      </c>
      <c r="B15" s="1" t="s">
        <v>107</v>
      </c>
      <c r="C15" s="167"/>
      <c r="D15" s="167"/>
      <c r="E15" s="167"/>
      <c r="F15" s="167"/>
      <c r="G15" s="167"/>
      <c r="H15" s="167"/>
      <c r="I15" s="167"/>
      <c r="J15" s="167"/>
      <c r="K15" s="167">
        <v>624008966.29771912</v>
      </c>
      <c r="L15" s="167">
        <v>5344769.5480000004</v>
      </c>
      <c r="M15" s="167"/>
      <c r="N15" s="167"/>
      <c r="O15" s="167"/>
      <c r="P15" s="167"/>
      <c r="Q15" s="167"/>
      <c r="R15" s="167"/>
      <c r="S15" s="316">
        <f t="shared" si="0"/>
        <v>472015301.88428932</v>
      </c>
    </row>
    <row r="16" spans="1:19" s="168" customFormat="1">
      <c r="A16" s="166">
        <v>9</v>
      </c>
      <c r="B16" s="1" t="s">
        <v>108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316">
        <f t="shared" si="0"/>
        <v>0</v>
      </c>
    </row>
    <row r="17" spans="1:19" s="168" customFormat="1">
      <c r="A17" s="166">
        <v>10</v>
      </c>
      <c r="B17" s="1" t="s">
        <v>109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>
        <v>1791009.4657278557</v>
      </c>
      <c r="N17" s="167"/>
      <c r="O17" s="167">
        <v>228296.77497929049</v>
      </c>
      <c r="P17" s="167"/>
      <c r="Q17" s="167"/>
      <c r="R17" s="167"/>
      <c r="S17" s="316">
        <f t="shared" si="0"/>
        <v>2133454.6281967913</v>
      </c>
    </row>
    <row r="18" spans="1:19" s="168" customFormat="1">
      <c r="A18" s="166">
        <v>11</v>
      </c>
      <c r="B18" s="1" t="s">
        <v>110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>
        <v>33310807.328639135</v>
      </c>
      <c r="N18" s="167"/>
      <c r="O18" s="167">
        <v>21885843.526491344</v>
      </c>
      <c r="P18" s="167"/>
      <c r="Q18" s="167"/>
      <c r="R18" s="167"/>
      <c r="S18" s="316">
        <f t="shared" si="0"/>
        <v>66139572.618376151</v>
      </c>
    </row>
    <row r="19" spans="1:19" s="168" customFormat="1">
      <c r="A19" s="166">
        <v>12</v>
      </c>
      <c r="B19" s="1" t="s">
        <v>111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316">
        <f t="shared" si="0"/>
        <v>0</v>
      </c>
    </row>
    <row r="20" spans="1:19" s="168" customFormat="1">
      <c r="A20" s="166">
        <v>13</v>
      </c>
      <c r="B20" s="1" t="s">
        <v>257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316">
        <f t="shared" si="0"/>
        <v>0</v>
      </c>
    </row>
    <row r="21" spans="1:19" s="168" customFormat="1">
      <c r="A21" s="166">
        <v>14</v>
      </c>
      <c r="B21" s="1" t="s">
        <v>113</v>
      </c>
      <c r="C21" s="167">
        <v>38687874.690000005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>
        <v>28818560.18</v>
      </c>
      <c r="N21" s="167"/>
      <c r="O21" s="167"/>
      <c r="P21" s="167"/>
      <c r="Q21" s="167">
        <v>577574.98</v>
      </c>
      <c r="R21" s="167"/>
      <c r="S21" s="316">
        <f t="shared" si="0"/>
        <v>30262497.629999999</v>
      </c>
    </row>
    <row r="22" spans="1:19" ht="13.5" thickBot="1">
      <c r="A22" s="169"/>
      <c r="B22" s="170" t="s">
        <v>114</v>
      </c>
      <c r="C22" s="171">
        <f>SUM(C8:C21)</f>
        <v>97951709.469999999</v>
      </c>
      <c r="D22" s="171">
        <f t="shared" ref="D22:J22" si="1">SUM(D8:D21)</f>
        <v>0</v>
      </c>
      <c r="E22" s="171">
        <f t="shared" si="1"/>
        <v>86064.41</v>
      </c>
      <c r="F22" s="171">
        <f t="shared" si="1"/>
        <v>0</v>
      </c>
      <c r="G22" s="171">
        <f t="shared" si="1"/>
        <v>0</v>
      </c>
      <c r="H22" s="171">
        <f t="shared" si="1"/>
        <v>0</v>
      </c>
      <c r="I22" s="171">
        <f t="shared" si="1"/>
        <v>14331420.77</v>
      </c>
      <c r="J22" s="171">
        <f t="shared" si="1"/>
        <v>0</v>
      </c>
      <c r="K22" s="171">
        <f t="shared" ref="K22:S22" si="2">SUM(K8:K21)</f>
        <v>624008966.29771912</v>
      </c>
      <c r="L22" s="171">
        <f t="shared" si="2"/>
        <v>5344769.5480000004</v>
      </c>
      <c r="M22" s="171">
        <f t="shared" si="2"/>
        <v>77794290.89436698</v>
      </c>
      <c r="N22" s="171">
        <f t="shared" si="2"/>
        <v>0</v>
      </c>
      <c r="O22" s="171">
        <f t="shared" si="2"/>
        <v>22114140.301470634</v>
      </c>
      <c r="P22" s="171">
        <f t="shared" si="2"/>
        <v>0</v>
      </c>
      <c r="Q22" s="171">
        <f t="shared" si="2"/>
        <v>577574.98</v>
      </c>
      <c r="R22" s="171">
        <f t="shared" si="2"/>
        <v>0</v>
      </c>
      <c r="S22" s="317">
        <f t="shared" si="2"/>
        <v>591607663.94786227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0"/>
  </cols>
  <sheetData>
    <row r="1" spans="1:22">
      <c r="A1" s="2" t="s">
        <v>35</v>
      </c>
      <c r="B1" s="4" t="str">
        <f>'Info '!C2</f>
        <v>JSC "CREDO BANK"</v>
      </c>
    </row>
    <row r="2" spans="1:22">
      <c r="A2" s="2" t="s">
        <v>36</v>
      </c>
      <c r="B2" s="366" t="s">
        <v>521</v>
      </c>
    </row>
    <row r="4" spans="1:22" ht="13.5" thickBot="1">
      <c r="A4" s="4" t="s">
        <v>377</v>
      </c>
      <c r="B4" s="172" t="s">
        <v>100</v>
      </c>
      <c r="V4" s="52" t="s">
        <v>78</v>
      </c>
    </row>
    <row r="5" spans="1:22" ht="12.75" customHeight="1">
      <c r="A5" s="173"/>
      <c r="B5" s="174"/>
      <c r="C5" s="548" t="s">
        <v>288</v>
      </c>
      <c r="D5" s="549"/>
      <c r="E5" s="549"/>
      <c r="F5" s="549"/>
      <c r="G5" s="549"/>
      <c r="H5" s="549"/>
      <c r="I5" s="549"/>
      <c r="J5" s="549"/>
      <c r="K5" s="549"/>
      <c r="L5" s="550"/>
      <c r="M5" s="551" t="s">
        <v>289</v>
      </c>
      <c r="N5" s="552"/>
      <c r="O5" s="552"/>
      <c r="P5" s="552"/>
      <c r="Q5" s="552"/>
      <c r="R5" s="552"/>
      <c r="S5" s="553"/>
      <c r="T5" s="556" t="s">
        <v>375</v>
      </c>
      <c r="U5" s="556" t="s">
        <v>376</v>
      </c>
      <c r="V5" s="554" t="s">
        <v>126</v>
      </c>
    </row>
    <row r="6" spans="1:22" s="112" customFormat="1" ht="102">
      <c r="A6" s="109"/>
      <c r="B6" s="175"/>
      <c r="C6" s="176" t="s">
        <v>115</v>
      </c>
      <c r="D6" s="269" t="s">
        <v>116</v>
      </c>
      <c r="E6" s="203" t="s">
        <v>291</v>
      </c>
      <c r="F6" s="203" t="s">
        <v>292</v>
      </c>
      <c r="G6" s="269" t="s">
        <v>295</v>
      </c>
      <c r="H6" s="269" t="s">
        <v>290</v>
      </c>
      <c r="I6" s="269" t="s">
        <v>117</v>
      </c>
      <c r="J6" s="269" t="s">
        <v>118</v>
      </c>
      <c r="K6" s="177" t="s">
        <v>119</v>
      </c>
      <c r="L6" s="178" t="s">
        <v>120</v>
      </c>
      <c r="M6" s="176" t="s">
        <v>293</v>
      </c>
      <c r="N6" s="177" t="s">
        <v>121</v>
      </c>
      <c r="O6" s="177" t="s">
        <v>122</v>
      </c>
      <c r="P6" s="177" t="s">
        <v>123</v>
      </c>
      <c r="Q6" s="177" t="s">
        <v>124</v>
      </c>
      <c r="R6" s="177" t="s">
        <v>125</v>
      </c>
      <c r="S6" s="295" t="s">
        <v>294</v>
      </c>
      <c r="T6" s="557"/>
      <c r="U6" s="557"/>
      <c r="V6" s="555"/>
    </row>
    <row r="7" spans="1:22" s="168" customFormat="1">
      <c r="A7" s="179">
        <v>1</v>
      </c>
      <c r="B7" s="1" t="s">
        <v>101</v>
      </c>
      <c r="C7" s="180"/>
      <c r="D7" s="167"/>
      <c r="E7" s="167"/>
      <c r="F7" s="167"/>
      <c r="G7" s="167"/>
      <c r="H7" s="167"/>
      <c r="I7" s="167"/>
      <c r="J7" s="167"/>
      <c r="K7" s="167"/>
      <c r="L7" s="181"/>
      <c r="M7" s="180"/>
      <c r="N7" s="167"/>
      <c r="O7" s="167"/>
      <c r="P7" s="167"/>
      <c r="Q7" s="167"/>
      <c r="R7" s="167"/>
      <c r="S7" s="181"/>
      <c r="T7" s="304"/>
      <c r="U7" s="304"/>
      <c r="V7" s="182">
        <f>SUM(C7:S7)</f>
        <v>0</v>
      </c>
    </row>
    <row r="8" spans="1:22" s="168" customFormat="1">
      <c r="A8" s="179">
        <v>2</v>
      </c>
      <c r="B8" s="1" t="s">
        <v>102</v>
      </c>
      <c r="C8" s="180"/>
      <c r="D8" s="167"/>
      <c r="E8" s="167"/>
      <c r="F8" s="167"/>
      <c r="G8" s="167"/>
      <c r="H8" s="167"/>
      <c r="I8" s="167"/>
      <c r="J8" s="167"/>
      <c r="K8" s="167"/>
      <c r="L8" s="181"/>
      <c r="M8" s="180"/>
      <c r="N8" s="167"/>
      <c r="O8" s="167"/>
      <c r="P8" s="167"/>
      <c r="Q8" s="167"/>
      <c r="R8" s="167"/>
      <c r="S8" s="181"/>
      <c r="T8" s="304"/>
      <c r="U8" s="304"/>
      <c r="V8" s="182">
        <f t="shared" ref="V8:V20" si="0">SUM(C8:S8)</f>
        <v>0</v>
      </c>
    </row>
    <row r="9" spans="1:22" s="168" customFormat="1">
      <c r="A9" s="179">
        <v>3</v>
      </c>
      <c r="B9" s="1" t="s">
        <v>281</v>
      </c>
      <c r="C9" s="180"/>
      <c r="D9" s="167"/>
      <c r="E9" s="167"/>
      <c r="F9" s="167"/>
      <c r="G9" s="167"/>
      <c r="H9" s="167"/>
      <c r="I9" s="167"/>
      <c r="J9" s="167"/>
      <c r="K9" s="167"/>
      <c r="L9" s="181"/>
      <c r="M9" s="180"/>
      <c r="N9" s="167"/>
      <c r="O9" s="167"/>
      <c r="P9" s="167"/>
      <c r="Q9" s="167"/>
      <c r="R9" s="167"/>
      <c r="S9" s="181"/>
      <c r="T9" s="304"/>
      <c r="U9" s="304"/>
      <c r="V9" s="182">
        <f t="shared" si="0"/>
        <v>0</v>
      </c>
    </row>
    <row r="10" spans="1:22" s="168" customFormat="1">
      <c r="A10" s="179">
        <v>4</v>
      </c>
      <c r="B10" s="1" t="s">
        <v>103</v>
      </c>
      <c r="C10" s="180"/>
      <c r="D10" s="167"/>
      <c r="E10" s="167"/>
      <c r="F10" s="167"/>
      <c r="G10" s="167"/>
      <c r="H10" s="167"/>
      <c r="I10" s="167"/>
      <c r="J10" s="167"/>
      <c r="K10" s="167"/>
      <c r="L10" s="181"/>
      <c r="M10" s="180"/>
      <c r="N10" s="167"/>
      <c r="O10" s="167"/>
      <c r="P10" s="167"/>
      <c r="Q10" s="167"/>
      <c r="R10" s="167"/>
      <c r="S10" s="181"/>
      <c r="T10" s="304"/>
      <c r="U10" s="304"/>
      <c r="V10" s="182">
        <f t="shared" si="0"/>
        <v>0</v>
      </c>
    </row>
    <row r="11" spans="1:22" s="168" customFormat="1">
      <c r="A11" s="179">
        <v>5</v>
      </c>
      <c r="B11" s="1" t="s">
        <v>104</v>
      </c>
      <c r="C11" s="180"/>
      <c r="D11" s="167"/>
      <c r="E11" s="167"/>
      <c r="F11" s="167"/>
      <c r="G11" s="167"/>
      <c r="H11" s="167"/>
      <c r="I11" s="167"/>
      <c r="J11" s="167"/>
      <c r="K11" s="167"/>
      <c r="L11" s="181"/>
      <c r="M11" s="180"/>
      <c r="N11" s="167"/>
      <c r="O11" s="167"/>
      <c r="P11" s="167"/>
      <c r="Q11" s="167"/>
      <c r="R11" s="167"/>
      <c r="S11" s="181"/>
      <c r="T11" s="304"/>
      <c r="U11" s="304"/>
      <c r="V11" s="182">
        <f t="shared" si="0"/>
        <v>0</v>
      </c>
    </row>
    <row r="12" spans="1:22" s="168" customFormat="1">
      <c r="A12" s="179">
        <v>6</v>
      </c>
      <c r="B12" s="1" t="s">
        <v>105</v>
      </c>
      <c r="C12" s="180"/>
      <c r="D12" s="167"/>
      <c r="E12" s="167"/>
      <c r="F12" s="167"/>
      <c r="G12" s="167"/>
      <c r="H12" s="167"/>
      <c r="I12" s="167"/>
      <c r="J12" s="167"/>
      <c r="K12" s="167"/>
      <c r="L12" s="181"/>
      <c r="M12" s="180"/>
      <c r="N12" s="167"/>
      <c r="O12" s="167"/>
      <c r="P12" s="167"/>
      <c r="Q12" s="167"/>
      <c r="R12" s="167"/>
      <c r="S12" s="181"/>
      <c r="T12" s="304"/>
      <c r="U12" s="304"/>
      <c r="V12" s="182">
        <f t="shared" si="0"/>
        <v>0</v>
      </c>
    </row>
    <row r="13" spans="1:22" s="168" customFormat="1">
      <c r="A13" s="179">
        <v>7</v>
      </c>
      <c r="B13" s="1" t="s">
        <v>106</v>
      </c>
      <c r="C13" s="180"/>
      <c r="D13" s="167"/>
      <c r="E13" s="167"/>
      <c r="F13" s="167"/>
      <c r="G13" s="167"/>
      <c r="H13" s="167"/>
      <c r="I13" s="167"/>
      <c r="J13" s="167"/>
      <c r="K13" s="167"/>
      <c r="L13" s="181"/>
      <c r="M13" s="180"/>
      <c r="N13" s="167"/>
      <c r="O13" s="167"/>
      <c r="P13" s="167"/>
      <c r="Q13" s="167"/>
      <c r="R13" s="167"/>
      <c r="S13" s="181"/>
      <c r="T13" s="304"/>
      <c r="U13" s="304"/>
      <c r="V13" s="182">
        <f t="shared" si="0"/>
        <v>0</v>
      </c>
    </row>
    <row r="14" spans="1:22" s="168" customFormat="1">
      <c r="A14" s="179">
        <v>8</v>
      </c>
      <c r="B14" s="1" t="s">
        <v>107</v>
      </c>
      <c r="C14" s="180"/>
      <c r="D14" s="167"/>
      <c r="E14" s="167"/>
      <c r="F14" s="167"/>
      <c r="G14" s="167"/>
      <c r="H14" s="167"/>
      <c r="I14" s="167"/>
      <c r="J14" s="167"/>
      <c r="K14" s="167"/>
      <c r="L14" s="181"/>
      <c r="M14" s="180"/>
      <c r="N14" s="167"/>
      <c r="O14" s="167"/>
      <c r="P14" s="167"/>
      <c r="Q14" s="167"/>
      <c r="R14" s="167"/>
      <c r="S14" s="181"/>
      <c r="T14" s="304"/>
      <c r="U14" s="304"/>
      <c r="V14" s="182">
        <f t="shared" si="0"/>
        <v>0</v>
      </c>
    </row>
    <row r="15" spans="1:22" s="168" customFormat="1">
      <c r="A15" s="179">
        <v>9</v>
      </c>
      <c r="B15" s="1" t="s">
        <v>108</v>
      </c>
      <c r="C15" s="180"/>
      <c r="D15" s="167"/>
      <c r="E15" s="167"/>
      <c r="F15" s="167"/>
      <c r="G15" s="167"/>
      <c r="H15" s="167"/>
      <c r="I15" s="167"/>
      <c r="J15" s="167"/>
      <c r="K15" s="167"/>
      <c r="L15" s="181"/>
      <c r="M15" s="180"/>
      <c r="N15" s="167"/>
      <c r="O15" s="167"/>
      <c r="P15" s="167"/>
      <c r="Q15" s="167"/>
      <c r="R15" s="167"/>
      <c r="S15" s="181"/>
      <c r="T15" s="304"/>
      <c r="U15" s="304"/>
      <c r="V15" s="182">
        <f t="shared" si="0"/>
        <v>0</v>
      </c>
    </row>
    <row r="16" spans="1:22" s="168" customFormat="1">
      <c r="A16" s="179">
        <v>10</v>
      </c>
      <c r="B16" s="1" t="s">
        <v>109</v>
      </c>
      <c r="C16" s="180"/>
      <c r="D16" s="167"/>
      <c r="E16" s="167"/>
      <c r="F16" s="167"/>
      <c r="G16" s="167"/>
      <c r="H16" s="167"/>
      <c r="I16" s="167"/>
      <c r="J16" s="167"/>
      <c r="K16" s="167"/>
      <c r="L16" s="181"/>
      <c r="M16" s="180"/>
      <c r="N16" s="167"/>
      <c r="O16" s="167"/>
      <c r="P16" s="167"/>
      <c r="Q16" s="167"/>
      <c r="R16" s="167"/>
      <c r="S16" s="181"/>
      <c r="T16" s="304"/>
      <c r="U16" s="304"/>
      <c r="V16" s="182">
        <f t="shared" si="0"/>
        <v>0</v>
      </c>
    </row>
    <row r="17" spans="1:22" s="168" customFormat="1">
      <c r="A17" s="179">
        <v>11</v>
      </c>
      <c r="B17" s="1" t="s">
        <v>110</v>
      </c>
      <c r="C17" s="180"/>
      <c r="D17" s="167"/>
      <c r="E17" s="167"/>
      <c r="F17" s="167"/>
      <c r="G17" s="167"/>
      <c r="H17" s="167"/>
      <c r="I17" s="167"/>
      <c r="J17" s="167"/>
      <c r="K17" s="167"/>
      <c r="L17" s="181"/>
      <c r="M17" s="180"/>
      <c r="N17" s="167"/>
      <c r="O17" s="167"/>
      <c r="P17" s="167"/>
      <c r="Q17" s="167"/>
      <c r="R17" s="167"/>
      <c r="S17" s="181"/>
      <c r="T17" s="304"/>
      <c r="U17" s="304"/>
      <c r="V17" s="182">
        <f t="shared" si="0"/>
        <v>0</v>
      </c>
    </row>
    <row r="18" spans="1:22" s="168" customFormat="1">
      <c r="A18" s="179">
        <v>12</v>
      </c>
      <c r="B18" s="1" t="s">
        <v>111</v>
      </c>
      <c r="C18" s="180"/>
      <c r="D18" s="167"/>
      <c r="E18" s="167"/>
      <c r="F18" s="167"/>
      <c r="G18" s="167"/>
      <c r="H18" s="167"/>
      <c r="I18" s="167"/>
      <c r="J18" s="167"/>
      <c r="K18" s="167"/>
      <c r="L18" s="181"/>
      <c r="M18" s="180"/>
      <c r="N18" s="167"/>
      <c r="O18" s="167"/>
      <c r="P18" s="167"/>
      <c r="Q18" s="167"/>
      <c r="R18" s="167"/>
      <c r="S18" s="181"/>
      <c r="T18" s="304"/>
      <c r="U18" s="304"/>
      <c r="V18" s="182">
        <f t="shared" si="0"/>
        <v>0</v>
      </c>
    </row>
    <row r="19" spans="1:22" s="168" customFormat="1">
      <c r="A19" s="179">
        <v>13</v>
      </c>
      <c r="B19" s="1" t="s">
        <v>112</v>
      </c>
      <c r="C19" s="180"/>
      <c r="D19" s="167"/>
      <c r="E19" s="167"/>
      <c r="F19" s="167"/>
      <c r="G19" s="167"/>
      <c r="H19" s="167"/>
      <c r="I19" s="167"/>
      <c r="J19" s="167"/>
      <c r="K19" s="167"/>
      <c r="L19" s="181"/>
      <c r="M19" s="180"/>
      <c r="N19" s="167"/>
      <c r="O19" s="167"/>
      <c r="P19" s="167"/>
      <c r="Q19" s="167"/>
      <c r="R19" s="167"/>
      <c r="S19" s="181"/>
      <c r="T19" s="304"/>
      <c r="U19" s="304"/>
      <c r="V19" s="182">
        <f t="shared" si="0"/>
        <v>0</v>
      </c>
    </row>
    <row r="20" spans="1:22" s="168" customFormat="1">
      <c r="A20" s="179">
        <v>14</v>
      </c>
      <c r="B20" s="1" t="s">
        <v>113</v>
      </c>
      <c r="C20" s="180"/>
      <c r="D20" s="167"/>
      <c r="E20" s="167"/>
      <c r="F20" s="167"/>
      <c r="G20" s="167"/>
      <c r="H20" s="167"/>
      <c r="I20" s="167"/>
      <c r="J20" s="167"/>
      <c r="K20" s="167"/>
      <c r="L20" s="181"/>
      <c r="M20" s="180"/>
      <c r="N20" s="167"/>
      <c r="O20" s="167"/>
      <c r="P20" s="167"/>
      <c r="Q20" s="167"/>
      <c r="R20" s="167"/>
      <c r="S20" s="181"/>
      <c r="T20" s="304"/>
      <c r="U20" s="304"/>
      <c r="V20" s="182">
        <f t="shared" si="0"/>
        <v>0</v>
      </c>
    </row>
    <row r="21" spans="1:22" ht="13.5" thickBot="1">
      <c r="A21" s="169"/>
      <c r="B21" s="183" t="s">
        <v>114</v>
      </c>
      <c r="C21" s="184">
        <f>SUM(C7:C20)</f>
        <v>0</v>
      </c>
      <c r="D21" s="171">
        <f t="shared" ref="D21:V21" si="1">SUM(D7:D20)</f>
        <v>0</v>
      </c>
      <c r="E21" s="171">
        <f t="shared" si="1"/>
        <v>0</v>
      </c>
      <c r="F21" s="171">
        <f t="shared" si="1"/>
        <v>0</v>
      </c>
      <c r="G21" s="171">
        <f t="shared" si="1"/>
        <v>0</v>
      </c>
      <c r="H21" s="171">
        <f t="shared" si="1"/>
        <v>0</v>
      </c>
      <c r="I21" s="171">
        <f t="shared" si="1"/>
        <v>0</v>
      </c>
      <c r="J21" s="171">
        <f t="shared" si="1"/>
        <v>0</v>
      </c>
      <c r="K21" s="171">
        <f t="shared" si="1"/>
        <v>0</v>
      </c>
      <c r="L21" s="185">
        <f t="shared" si="1"/>
        <v>0</v>
      </c>
      <c r="M21" s="184">
        <f t="shared" si="1"/>
        <v>0</v>
      </c>
      <c r="N21" s="171">
        <f t="shared" si="1"/>
        <v>0</v>
      </c>
      <c r="O21" s="171">
        <f t="shared" si="1"/>
        <v>0</v>
      </c>
      <c r="P21" s="171">
        <f t="shared" si="1"/>
        <v>0</v>
      </c>
      <c r="Q21" s="171">
        <f t="shared" si="1"/>
        <v>0</v>
      </c>
      <c r="R21" s="171">
        <f t="shared" si="1"/>
        <v>0</v>
      </c>
      <c r="S21" s="185">
        <f>SUM(S7:S20)</f>
        <v>0</v>
      </c>
      <c r="T21" s="185">
        <f>SUM(T7:T20)</f>
        <v>0</v>
      </c>
      <c r="U21" s="185">
        <f t="shared" ref="U21" si="2">SUM(U7:U20)</f>
        <v>0</v>
      </c>
      <c r="V21" s="186">
        <f t="shared" si="1"/>
        <v>0</v>
      </c>
    </row>
    <row r="24" spans="1:22">
      <c r="A24" s="7"/>
      <c r="B24" s="7"/>
      <c r="C24" s="86"/>
      <c r="D24" s="86"/>
      <c r="E24" s="86"/>
    </row>
    <row r="25" spans="1:22">
      <c r="A25" s="187"/>
      <c r="B25" s="187"/>
      <c r="C25" s="7"/>
      <c r="D25" s="86"/>
      <c r="E25" s="86"/>
    </row>
    <row r="26" spans="1:22">
      <c r="A26" s="187"/>
      <c r="B26" s="87"/>
      <c r="C26" s="7"/>
      <c r="D26" s="86"/>
      <c r="E26" s="86"/>
    </row>
    <row r="27" spans="1:22">
      <c r="A27" s="187"/>
      <c r="B27" s="187"/>
      <c r="C27" s="7"/>
      <c r="D27" s="86"/>
      <c r="E27" s="86"/>
    </row>
    <row r="28" spans="1:22">
      <c r="A28" s="187"/>
      <c r="B28" s="87"/>
      <c r="C28" s="7"/>
      <c r="D28" s="86"/>
      <c r="E28" s="8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5" customWidth="1"/>
    <col min="4" max="4" width="14.85546875" style="305" bestFit="1" customWidth="1"/>
    <col min="5" max="5" width="17.7109375" style="305" customWidth="1"/>
    <col min="6" max="6" width="15.85546875" style="305" customWidth="1"/>
    <col min="7" max="7" width="17.42578125" style="305" customWidth="1"/>
    <col min="8" max="8" width="15.28515625" style="305" customWidth="1"/>
    <col min="9" max="16384" width="9.140625" style="50"/>
  </cols>
  <sheetData>
    <row r="1" spans="1:9">
      <c r="A1" s="2" t="s">
        <v>35</v>
      </c>
      <c r="B1" s="4" t="str">
        <f>'Info '!C2</f>
        <v>JSC "CREDO BANK"</v>
      </c>
    </row>
    <row r="2" spans="1:9">
      <c r="A2" s="2" t="s">
        <v>36</v>
      </c>
      <c r="B2" s="366" t="s">
        <v>521</v>
      </c>
    </row>
    <row r="4" spans="1:9" ht="13.5" thickBot="1">
      <c r="A4" s="2" t="s">
        <v>263</v>
      </c>
      <c r="B4" s="172" t="s">
        <v>387</v>
      </c>
    </row>
    <row r="5" spans="1:9">
      <c r="A5" s="173"/>
      <c r="B5" s="188"/>
      <c r="C5" s="306" t="s">
        <v>0</v>
      </c>
      <c r="D5" s="306" t="s">
        <v>1</v>
      </c>
      <c r="E5" s="306" t="s">
        <v>2</v>
      </c>
      <c r="F5" s="306" t="s">
        <v>3</v>
      </c>
      <c r="G5" s="307" t="s">
        <v>4</v>
      </c>
      <c r="H5" s="308" t="s">
        <v>10</v>
      </c>
      <c r="I5" s="189"/>
    </row>
    <row r="6" spans="1:9" s="189" customFormat="1" ht="12.75" customHeight="1">
      <c r="A6" s="190"/>
      <c r="B6" s="560" t="s">
        <v>262</v>
      </c>
      <c r="C6" s="562" t="s">
        <v>379</v>
      </c>
      <c r="D6" s="564" t="s">
        <v>378</v>
      </c>
      <c r="E6" s="565"/>
      <c r="F6" s="562" t="s">
        <v>383</v>
      </c>
      <c r="G6" s="562" t="s">
        <v>384</v>
      </c>
      <c r="H6" s="558" t="s">
        <v>382</v>
      </c>
    </row>
    <row r="7" spans="1:9" ht="38.25">
      <c r="A7" s="192"/>
      <c r="B7" s="561"/>
      <c r="C7" s="563"/>
      <c r="D7" s="309" t="s">
        <v>381</v>
      </c>
      <c r="E7" s="309" t="s">
        <v>380</v>
      </c>
      <c r="F7" s="563"/>
      <c r="G7" s="563"/>
      <c r="H7" s="559"/>
      <c r="I7" s="189"/>
    </row>
    <row r="8" spans="1:9">
      <c r="A8" s="190">
        <v>1</v>
      </c>
      <c r="B8" s="1" t="s">
        <v>101</v>
      </c>
      <c r="C8" s="310">
        <v>47090654.170000002</v>
      </c>
      <c r="D8" s="311"/>
      <c r="E8" s="310"/>
      <c r="F8" s="310">
        <v>13873476.919999998</v>
      </c>
      <c r="G8" s="312">
        <v>13873476.919999998</v>
      </c>
      <c r="H8" s="314">
        <f>G8/(C8+E8)</f>
        <v>0.29461210859199233</v>
      </c>
    </row>
    <row r="9" spans="1:9" ht="15" customHeight="1">
      <c r="A9" s="190">
        <v>2</v>
      </c>
      <c r="B9" s="1" t="s">
        <v>102</v>
      </c>
      <c r="C9" s="310">
        <v>0</v>
      </c>
      <c r="D9" s="311"/>
      <c r="E9" s="310"/>
      <c r="F9" s="310">
        <v>0</v>
      </c>
      <c r="G9" s="312">
        <v>0</v>
      </c>
      <c r="H9" s="314"/>
    </row>
    <row r="10" spans="1:9">
      <c r="A10" s="190">
        <v>3</v>
      </c>
      <c r="B10" s="1" t="s">
        <v>281</v>
      </c>
      <c r="C10" s="310">
        <v>0</v>
      </c>
      <c r="D10" s="311"/>
      <c r="E10" s="310"/>
      <c r="F10" s="310">
        <v>0</v>
      </c>
      <c r="G10" s="312">
        <v>0</v>
      </c>
      <c r="H10" s="314"/>
    </row>
    <row r="11" spans="1:9">
      <c r="A11" s="190">
        <v>4</v>
      </c>
      <c r="B11" s="1" t="s">
        <v>103</v>
      </c>
      <c r="C11" s="310">
        <v>26046657.530000001</v>
      </c>
      <c r="D11" s="311"/>
      <c r="E11" s="310"/>
      <c r="F11" s="310">
        <v>0</v>
      </c>
      <c r="G11" s="312">
        <v>0</v>
      </c>
      <c r="H11" s="314"/>
    </row>
    <row r="12" spans="1:9">
      <c r="A12" s="190">
        <v>5</v>
      </c>
      <c r="B12" s="1" t="s">
        <v>104</v>
      </c>
      <c r="C12" s="310">
        <v>0</v>
      </c>
      <c r="D12" s="311"/>
      <c r="E12" s="310"/>
      <c r="F12" s="310">
        <v>0</v>
      </c>
      <c r="G12" s="312">
        <v>0</v>
      </c>
      <c r="H12" s="314"/>
    </row>
    <row r="13" spans="1:9">
      <c r="A13" s="190">
        <v>6</v>
      </c>
      <c r="B13" s="1" t="s">
        <v>105</v>
      </c>
      <c r="C13" s="310">
        <v>14417922.18</v>
      </c>
      <c r="D13" s="311"/>
      <c r="E13" s="310"/>
      <c r="F13" s="310">
        <v>7183360.267</v>
      </c>
      <c r="G13" s="312">
        <v>7183360.267</v>
      </c>
      <c r="H13" s="314">
        <f t="shared" ref="H13:H21" si="0">G13/(C13+E13)</f>
        <v>0.4982243750049149</v>
      </c>
    </row>
    <row r="14" spans="1:9">
      <c r="A14" s="190">
        <v>7</v>
      </c>
      <c r="B14" s="1" t="s">
        <v>106</v>
      </c>
      <c r="C14" s="310">
        <v>0</v>
      </c>
      <c r="D14" s="311"/>
      <c r="E14" s="310"/>
      <c r="F14" s="310">
        <v>0</v>
      </c>
      <c r="G14" s="312">
        <v>0</v>
      </c>
      <c r="H14" s="314"/>
    </row>
    <row r="15" spans="1:9">
      <c r="A15" s="190">
        <v>8</v>
      </c>
      <c r="B15" s="1" t="s">
        <v>107</v>
      </c>
      <c r="C15" s="310">
        <v>624008966.29771912</v>
      </c>
      <c r="D15" s="311">
        <v>26723847.739999998</v>
      </c>
      <c r="E15" s="310">
        <v>5344769.5480000004</v>
      </c>
      <c r="F15" s="310">
        <v>472015302</v>
      </c>
      <c r="G15" s="312">
        <v>472015302</v>
      </c>
      <c r="H15" s="314">
        <f t="shared" si="0"/>
        <v>0.75000000018385637</v>
      </c>
    </row>
    <row r="16" spans="1:9">
      <c r="A16" s="190">
        <v>9</v>
      </c>
      <c r="B16" s="1" t="s">
        <v>108</v>
      </c>
      <c r="C16" s="310">
        <v>0</v>
      </c>
      <c r="D16" s="311"/>
      <c r="E16" s="310"/>
      <c r="F16" s="310">
        <v>0</v>
      </c>
      <c r="G16" s="312">
        <v>0</v>
      </c>
      <c r="H16" s="314"/>
    </row>
    <row r="17" spans="1:8">
      <c r="A17" s="190">
        <v>10</v>
      </c>
      <c r="B17" s="1" t="s">
        <v>109</v>
      </c>
      <c r="C17" s="310">
        <v>2019306.2407071462</v>
      </c>
      <c r="D17" s="311"/>
      <c r="E17" s="310"/>
      <c r="F17" s="310">
        <v>2133454.6281967913</v>
      </c>
      <c r="G17" s="312">
        <v>2133454.6281967913</v>
      </c>
      <c r="H17" s="314">
        <f t="shared" si="0"/>
        <v>1.0565285171652177</v>
      </c>
    </row>
    <row r="18" spans="1:8">
      <c r="A18" s="190">
        <v>11</v>
      </c>
      <c r="B18" s="1" t="s">
        <v>110</v>
      </c>
      <c r="C18" s="310">
        <v>55196650.855130479</v>
      </c>
      <c r="D18" s="311"/>
      <c r="E18" s="310"/>
      <c r="F18" s="310">
        <v>66139572.618376151</v>
      </c>
      <c r="G18" s="312">
        <v>66139572.618376151</v>
      </c>
      <c r="H18" s="314">
        <f t="shared" si="0"/>
        <v>1.1982533649001013</v>
      </c>
    </row>
    <row r="19" spans="1:8">
      <c r="A19" s="190">
        <v>12</v>
      </c>
      <c r="B19" s="1" t="s">
        <v>111</v>
      </c>
      <c r="C19" s="310">
        <v>0</v>
      </c>
      <c r="D19" s="311"/>
      <c r="E19" s="310"/>
      <c r="F19" s="310">
        <v>0</v>
      </c>
      <c r="G19" s="312">
        <v>0</v>
      </c>
      <c r="H19" s="314"/>
    </row>
    <row r="20" spans="1:8">
      <c r="A20" s="190">
        <v>13</v>
      </c>
      <c r="B20" s="1" t="s">
        <v>257</v>
      </c>
      <c r="C20" s="310">
        <v>0</v>
      </c>
      <c r="D20" s="311"/>
      <c r="E20" s="310"/>
      <c r="F20" s="310">
        <v>0</v>
      </c>
      <c r="G20" s="312">
        <v>0</v>
      </c>
      <c r="H20" s="314"/>
    </row>
    <row r="21" spans="1:8">
      <c r="A21" s="190">
        <v>14</v>
      </c>
      <c r="B21" s="1" t="s">
        <v>113</v>
      </c>
      <c r="C21" s="310">
        <v>68084009.849999994</v>
      </c>
      <c r="D21" s="311"/>
      <c r="E21" s="310"/>
      <c r="F21" s="310">
        <v>30262497.629999999</v>
      </c>
      <c r="G21" s="312">
        <v>30262497.629999999</v>
      </c>
      <c r="H21" s="314">
        <f t="shared" si="0"/>
        <v>0.44448759255915066</v>
      </c>
    </row>
    <row r="22" spans="1:8" ht="13.5" thickBot="1">
      <c r="A22" s="193"/>
      <c r="B22" s="194" t="s">
        <v>114</v>
      </c>
      <c r="C22" s="313">
        <f>SUM(C8:C21)</f>
        <v>836864167.12355673</v>
      </c>
      <c r="D22" s="313">
        <f>SUM(D8:D21)</f>
        <v>26723847.739999998</v>
      </c>
      <c r="E22" s="313">
        <f>SUM(E8:E21)</f>
        <v>5344769.5480000004</v>
      </c>
      <c r="F22" s="313">
        <f>SUM(F8:F21)</f>
        <v>591607664.06357288</v>
      </c>
      <c r="G22" s="313">
        <f>SUM(G8:G21)</f>
        <v>591607664.06357288</v>
      </c>
      <c r="H22" s="499">
        <f>G22/(C22+E22)</f>
        <v>0.70244762113500003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I19" sqref="I19:J19"/>
    </sheetView>
  </sheetViews>
  <sheetFormatPr defaultColWidth="9.140625" defaultRowHeight="12.75"/>
  <cols>
    <col min="1" max="1" width="10.5703125" style="305" bestFit="1" customWidth="1"/>
    <col min="2" max="2" width="85" style="305" customWidth="1"/>
    <col min="3" max="11" width="12.7109375" style="305" customWidth="1"/>
    <col min="12" max="16384" width="9.140625" style="305"/>
  </cols>
  <sheetData>
    <row r="1" spans="1:11">
      <c r="A1" s="305" t="s">
        <v>35</v>
      </c>
      <c r="B1" s="305" t="str">
        <f>'Info '!C2</f>
        <v>JSC "CREDO BANK"</v>
      </c>
    </row>
    <row r="2" spans="1:11">
      <c r="A2" s="305" t="s">
        <v>36</v>
      </c>
      <c r="B2" s="366" t="s">
        <v>521</v>
      </c>
      <c r="C2" s="330"/>
      <c r="D2" s="330"/>
    </row>
    <row r="3" spans="1:11">
      <c r="B3" s="330"/>
      <c r="C3" s="330"/>
      <c r="D3" s="330"/>
    </row>
    <row r="4" spans="1:11" ht="13.5" thickBot="1">
      <c r="A4" s="305" t="s">
        <v>259</v>
      </c>
      <c r="B4" s="357" t="s">
        <v>388</v>
      </c>
      <c r="C4" s="330"/>
      <c r="D4" s="330"/>
    </row>
    <row r="5" spans="1:11" ht="30" customHeight="1">
      <c r="A5" s="566"/>
      <c r="B5" s="567"/>
      <c r="C5" s="568" t="s">
        <v>441</v>
      </c>
      <c r="D5" s="568"/>
      <c r="E5" s="568"/>
      <c r="F5" s="568" t="s">
        <v>442</v>
      </c>
      <c r="G5" s="568"/>
      <c r="H5" s="568"/>
      <c r="I5" s="568" t="s">
        <v>443</v>
      </c>
      <c r="J5" s="568"/>
      <c r="K5" s="569"/>
    </row>
    <row r="6" spans="1:11">
      <c r="A6" s="331"/>
      <c r="B6" s="332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7" t="s">
        <v>76</v>
      </c>
      <c r="I6" s="57" t="s">
        <v>74</v>
      </c>
      <c r="J6" s="57" t="s">
        <v>75</v>
      </c>
      <c r="K6" s="57" t="s">
        <v>76</v>
      </c>
    </row>
    <row r="7" spans="1:11">
      <c r="A7" s="333" t="s">
        <v>391</v>
      </c>
      <c r="B7" s="334"/>
      <c r="C7" s="334"/>
      <c r="D7" s="334"/>
      <c r="E7" s="334"/>
      <c r="F7" s="334"/>
      <c r="G7" s="334"/>
      <c r="H7" s="334"/>
      <c r="I7" s="334"/>
      <c r="J7" s="334"/>
      <c r="K7" s="335"/>
    </row>
    <row r="8" spans="1:11">
      <c r="A8" s="336">
        <v>1</v>
      </c>
      <c r="B8" s="337" t="s">
        <v>389</v>
      </c>
      <c r="C8" s="338"/>
      <c r="D8" s="338"/>
      <c r="E8" s="338"/>
      <c r="F8" s="500">
        <v>35477033.310333334</v>
      </c>
      <c r="G8" s="500">
        <v>32724478.550089698</v>
      </c>
      <c r="H8" s="501">
        <f>F8+G8</f>
        <v>68201511.860423028</v>
      </c>
      <c r="I8" s="500">
        <v>15298498.187333336</v>
      </c>
      <c r="J8" s="500">
        <v>20947336.503589701</v>
      </c>
      <c r="K8" s="502">
        <f>I8+J8</f>
        <v>36245834.690923035</v>
      </c>
    </row>
    <row r="9" spans="1:11">
      <c r="A9" s="333" t="s">
        <v>392</v>
      </c>
      <c r="B9" s="334"/>
      <c r="C9" s="334"/>
      <c r="D9" s="334"/>
      <c r="E9" s="334"/>
      <c r="F9" s="334"/>
      <c r="G9" s="334"/>
      <c r="H9" s="334"/>
      <c r="I9" s="334"/>
      <c r="J9" s="334"/>
      <c r="K9" s="335"/>
    </row>
    <row r="10" spans="1:11">
      <c r="A10" s="339">
        <v>2</v>
      </c>
      <c r="B10" s="340" t="s">
        <v>400</v>
      </c>
      <c r="C10" s="503">
        <v>15179794.172166666</v>
      </c>
      <c r="D10" s="504">
        <v>6836967.7425222145</v>
      </c>
      <c r="E10" s="505">
        <f>C10+D10</f>
        <v>22016761.914688881</v>
      </c>
      <c r="F10" s="504">
        <v>4553938.25165</v>
      </c>
      <c r="G10" s="504">
        <v>2051090.3227566644</v>
      </c>
      <c r="H10" s="505">
        <f>F10+G10</f>
        <v>6605028.5744066648</v>
      </c>
      <c r="I10" s="504">
        <v>758989.70860833337</v>
      </c>
      <c r="J10" s="504">
        <v>341848.38712611073</v>
      </c>
      <c r="K10" s="506">
        <f>I10+J10</f>
        <v>1100838.095734444</v>
      </c>
    </row>
    <row r="11" spans="1:11">
      <c r="A11" s="339">
        <v>3</v>
      </c>
      <c r="B11" s="340" t="s">
        <v>394</v>
      </c>
      <c r="C11" s="503">
        <v>13810090.34703704</v>
      </c>
      <c r="D11" s="504">
        <v>2704963.0008564</v>
      </c>
      <c r="E11" s="505">
        <f t="shared" ref="E11:E20" si="0">C11+D11</f>
        <v>16515053.347893439</v>
      </c>
      <c r="F11" s="504">
        <v>13641494.105537038</v>
      </c>
      <c r="G11" s="504">
        <v>2609856.5520484</v>
      </c>
      <c r="H11" s="505">
        <f t="shared" ref="H11:H21" si="1">F11+G11</f>
        <v>16251350.657585438</v>
      </c>
      <c r="I11" s="504">
        <v>13599345.045162039</v>
      </c>
      <c r="J11" s="504">
        <v>2586079.9398463997</v>
      </c>
      <c r="K11" s="506">
        <f t="shared" ref="K11:K21" si="2">I11+J11</f>
        <v>16185424.985008439</v>
      </c>
    </row>
    <row r="12" spans="1:11">
      <c r="A12" s="339">
        <v>4</v>
      </c>
      <c r="B12" s="340" t="s">
        <v>395</v>
      </c>
      <c r="C12" s="503">
        <v>1000000</v>
      </c>
      <c r="D12" s="504">
        <v>0</v>
      </c>
      <c r="E12" s="505">
        <f t="shared" si="0"/>
        <v>1000000</v>
      </c>
      <c r="F12" s="504">
        <v>0</v>
      </c>
      <c r="G12" s="504">
        <v>0</v>
      </c>
      <c r="H12" s="505">
        <f t="shared" si="1"/>
        <v>0</v>
      </c>
      <c r="I12" s="504">
        <v>0</v>
      </c>
      <c r="J12" s="504">
        <v>0</v>
      </c>
      <c r="K12" s="506">
        <f t="shared" si="2"/>
        <v>0</v>
      </c>
    </row>
    <row r="13" spans="1:11">
      <c r="A13" s="339">
        <v>5</v>
      </c>
      <c r="B13" s="340" t="s">
        <v>403</v>
      </c>
      <c r="C13" s="503">
        <v>22354188.4925</v>
      </c>
      <c r="D13" s="504">
        <v>2966986.0468333331</v>
      </c>
      <c r="E13" s="505">
        <f t="shared" si="0"/>
        <v>25321174.539333332</v>
      </c>
      <c r="F13" s="504">
        <v>6706256.5477499999</v>
      </c>
      <c r="G13" s="504">
        <v>890095.81404999993</v>
      </c>
      <c r="H13" s="505">
        <f t="shared" si="1"/>
        <v>7596352.3618000001</v>
      </c>
      <c r="I13" s="504">
        <v>1117709.424625</v>
      </c>
      <c r="J13" s="504">
        <v>148349.30234166665</v>
      </c>
      <c r="K13" s="506">
        <f t="shared" si="2"/>
        <v>1266058.7269666665</v>
      </c>
    </row>
    <row r="14" spans="1:11">
      <c r="A14" s="339">
        <v>6</v>
      </c>
      <c r="B14" s="340" t="s">
        <v>436</v>
      </c>
      <c r="C14" s="503"/>
      <c r="D14" s="504"/>
      <c r="E14" s="505">
        <f t="shared" si="0"/>
        <v>0</v>
      </c>
      <c r="F14" s="504"/>
      <c r="G14" s="504"/>
      <c r="H14" s="505">
        <f t="shared" si="1"/>
        <v>0</v>
      </c>
      <c r="I14" s="504"/>
      <c r="J14" s="504"/>
      <c r="K14" s="506">
        <f t="shared" si="2"/>
        <v>0</v>
      </c>
    </row>
    <row r="15" spans="1:11">
      <c r="A15" s="339">
        <v>7</v>
      </c>
      <c r="B15" s="340" t="s">
        <v>437</v>
      </c>
      <c r="C15" s="503">
        <v>4331766.9510000004</v>
      </c>
      <c r="D15" s="504">
        <v>740300.18016666675</v>
      </c>
      <c r="E15" s="505">
        <f t="shared" si="0"/>
        <v>5072067.1311666667</v>
      </c>
      <c r="F15" s="504">
        <v>4331766.9510000004</v>
      </c>
      <c r="G15" s="504">
        <v>740300.18016666675</v>
      </c>
      <c r="H15" s="505">
        <f t="shared" si="1"/>
        <v>5072067.1311666667</v>
      </c>
      <c r="I15" s="504">
        <v>4331766.9510000004</v>
      </c>
      <c r="J15" s="504">
        <v>740300.18016666675</v>
      </c>
      <c r="K15" s="506">
        <f t="shared" si="2"/>
        <v>5072067.1311666667</v>
      </c>
    </row>
    <row r="16" spans="1:11">
      <c r="A16" s="339">
        <v>8</v>
      </c>
      <c r="B16" s="341" t="s">
        <v>396</v>
      </c>
      <c r="C16" s="507">
        <f>SUM(C10:C15)</f>
        <v>56675839.962703705</v>
      </c>
      <c r="D16" s="507">
        <f>SUM(D10:D15)</f>
        <v>13249216.970378615</v>
      </c>
      <c r="E16" s="508">
        <f t="shared" si="0"/>
        <v>69925056.933082312</v>
      </c>
      <c r="F16" s="507">
        <f>SUM(F10:F15)</f>
        <v>29233455.855937041</v>
      </c>
      <c r="G16" s="507">
        <f>SUM(G10:G15)</f>
        <v>6291342.8690217314</v>
      </c>
      <c r="H16" s="508">
        <f t="shared" si="1"/>
        <v>35524798.72495877</v>
      </c>
      <c r="I16" s="507">
        <f>SUM(I10:I15)</f>
        <v>19807811.129395373</v>
      </c>
      <c r="J16" s="507">
        <f>SUM(J10:J15)</f>
        <v>3816577.8094808441</v>
      </c>
      <c r="K16" s="509">
        <f t="shared" si="2"/>
        <v>23624388.938876219</v>
      </c>
    </row>
    <row r="17" spans="1:11">
      <c r="A17" s="333" t="s">
        <v>393</v>
      </c>
      <c r="B17" s="334"/>
      <c r="C17" s="510"/>
      <c r="D17" s="510"/>
      <c r="E17" s="505"/>
      <c r="F17" s="510"/>
      <c r="G17" s="510"/>
      <c r="H17" s="505"/>
      <c r="I17" s="510"/>
      <c r="J17" s="510"/>
      <c r="K17" s="506"/>
    </row>
    <row r="18" spans="1:11">
      <c r="A18" s="339">
        <v>9</v>
      </c>
      <c r="B18" s="340" t="s">
        <v>399</v>
      </c>
      <c r="C18" s="503"/>
      <c r="D18" s="504"/>
      <c r="E18" s="505">
        <f t="shared" si="0"/>
        <v>0</v>
      </c>
      <c r="F18" s="504"/>
      <c r="G18" s="504"/>
      <c r="H18" s="505">
        <f t="shared" si="1"/>
        <v>0</v>
      </c>
      <c r="I18" s="504"/>
      <c r="J18" s="504"/>
      <c r="K18" s="506">
        <f t="shared" si="2"/>
        <v>0</v>
      </c>
    </row>
    <row r="19" spans="1:11">
      <c r="A19" s="339">
        <v>10</v>
      </c>
      <c r="B19" s="340" t="s">
        <v>438</v>
      </c>
      <c r="C19" s="503">
        <v>40718482.932667322</v>
      </c>
      <c r="D19" s="503">
        <v>1865446.0488380056</v>
      </c>
      <c r="E19" s="505">
        <f t="shared" si="0"/>
        <v>42583928.981505327</v>
      </c>
      <c r="F19" s="504">
        <v>20359241.466333661</v>
      </c>
      <c r="G19" s="504">
        <v>932723.02441900282</v>
      </c>
      <c r="H19" s="505">
        <f t="shared" si="1"/>
        <v>21291964.490752663</v>
      </c>
      <c r="I19" s="504">
        <v>40572279.514500327</v>
      </c>
      <c r="J19" s="504">
        <v>12712948.308792504</v>
      </c>
      <c r="K19" s="506">
        <f t="shared" si="2"/>
        <v>53285227.823292829</v>
      </c>
    </row>
    <row r="20" spans="1:11">
      <c r="A20" s="339">
        <v>11</v>
      </c>
      <c r="B20" s="340" t="s">
        <v>398</v>
      </c>
      <c r="C20" s="503"/>
      <c r="D20" s="504"/>
      <c r="E20" s="505">
        <f t="shared" si="0"/>
        <v>0</v>
      </c>
      <c r="F20" s="504"/>
      <c r="G20" s="504"/>
      <c r="H20" s="505">
        <f t="shared" si="1"/>
        <v>0</v>
      </c>
      <c r="I20" s="504"/>
      <c r="J20" s="504"/>
      <c r="K20" s="506">
        <f t="shared" si="2"/>
        <v>0</v>
      </c>
    </row>
    <row r="21" spans="1:11" ht="13.5" thickBot="1">
      <c r="A21" s="342">
        <v>12</v>
      </c>
      <c r="B21" s="343" t="s">
        <v>397</v>
      </c>
      <c r="C21" s="511">
        <f>SUM(C18:C20)</f>
        <v>40718482.932667322</v>
      </c>
      <c r="D21" s="511">
        <f t="shared" ref="D21:E21" si="3">SUM(D18:D20)</f>
        <v>1865446.0488380056</v>
      </c>
      <c r="E21" s="511">
        <f t="shared" si="3"/>
        <v>42583928.981505327</v>
      </c>
      <c r="F21" s="511">
        <f>SUM(F18:F20)</f>
        <v>20359241.466333661</v>
      </c>
      <c r="G21" s="511">
        <f>SUM(G18:G20)</f>
        <v>932723.02441900282</v>
      </c>
      <c r="H21" s="508">
        <f t="shared" si="1"/>
        <v>21291964.490752663</v>
      </c>
      <c r="I21" s="511">
        <f>SUM(I18:I20)</f>
        <v>40572279.514500327</v>
      </c>
      <c r="J21" s="511">
        <f>SUM(J18:J20)</f>
        <v>12712948.308792504</v>
      </c>
      <c r="K21" s="509">
        <f t="shared" si="2"/>
        <v>53285227.823292829</v>
      </c>
    </row>
    <row r="22" spans="1:11" ht="38.25" customHeight="1" thickBot="1">
      <c r="A22" s="344"/>
      <c r="B22" s="345"/>
      <c r="C22" s="345"/>
      <c r="D22" s="345"/>
      <c r="E22" s="345"/>
      <c r="F22" s="570" t="s">
        <v>440</v>
      </c>
      <c r="G22" s="568"/>
      <c r="H22" s="568"/>
      <c r="I22" s="570" t="s">
        <v>404</v>
      </c>
      <c r="J22" s="568"/>
      <c r="K22" s="569"/>
    </row>
    <row r="23" spans="1:11" ht="13.5" thickBot="1">
      <c r="A23" s="346">
        <v>13</v>
      </c>
      <c r="B23" s="347" t="s">
        <v>389</v>
      </c>
      <c r="C23" s="348"/>
      <c r="D23" s="348"/>
      <c r="E23" s="348"/>
      <c r="F23" s="512">
        <f>F8</f>
        <v>35477033.310333334</v>
      </c>
      <c r="G23" s="512">
        <f>G8</f>
        <v>32724478.550089698</v>
      </c>
      <c r="H23" s="513">
        <f>F23+G23</f>
        <v>68201511.860423028</v>
      </c>
      <c r="I23" s="512">
        <f>I8</f>
        <v>15298498.187333336</v>
      </c>
      <c r="J23" s="512">
        <f>J8</f>
        <v>20947336.503589701</v>
      </c>
      <c r="K23" s="514">
        <f>I23+J23</f>
        <v>36245834.690923035</v>
      </c>
    </row>
    <row r="24" spans="1:11" ht="13.5" thickBot="1">
      <c r="A24" s="349">
        <v>14</v>
      </c>
      <c r="B24" s="350" t="s">
        <v>401</v>
      </c>
      <c r="C24" s="351"/>
      <c r="D24" s="352"/>
      <c r="E24" s="353"/>
      <c r="F24" s="515">
        <f>MAX(F16-F21,F16*0.25)</f>
        <v>8874214.3896033801</v>
      </c>
      <c r="G24" s="515">
        <f>MAX(G16-G21,G16*0.25)</f>
        <v>5358619.8446027283</v>
      </c>
      <c r="H24" s="513">
        <f>F24+G24</f>
        <v>14232834.234206108</v>
      </c>
      <c r="I24" s="515">
        <f>MAX(I16-I21,I16*0.25)</f>
        <v>4951952.7823488433</v>
      </c>
      <c r="J24" s="515">
        <f>MAX(J16-J21,J16*0.25)</f>
        <v>954144.45237021102</v>
      </c>
      <c r="K24" s="514">
        <f>I24+J24</f>
        <v>5906097.2347190548</v>
      </c>
    </row>
    <row r="25" spans="1:11" ht="13.5" thickBot="1">
      <c r="A25" s="354">
        <v>15</v>
      </c>
      <c r="B25" s="355" t="s">
        <v>402</v>
      </c>
      <c r="C25" s="356"/>
      <c r="D25" s="356"/>
      <c r="E25" s="356"/>
      <c r="F25" s="516">
        <f>F23/F24</f>
        <v>3.9977660841613867</v>
      </c>
      <c r="G25" s="516">
        <f t="shared" ref="G25:K25" si="4">G23/G24</f>
        <v>6.1068856345632021</v>
      </c>
      <c r="H25" s="516">
        <f t="shared" si="4"/>
        <v>4.7918433347950273</v>
      </c>
      <c r="I25" s="516">
        <f t="shared" si="4"/>
        <v>3.0893869266816494</v>
      </c>
      <c r="J25" s="516">
        <f t="shared" si="4"/>
        <v>21.954051560593332</v>
      </c>
      <c r="K25" s="517">
        <f t="shared" si="4"/>
        <v>6.1370196341928667</v>
      </c>
    </row>
    <row r="27" spans="1:11" ht="38.25">
      <c r="B27" s="329" t="s">
        <v>439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  <ignoredErrors>
    <ignoredError sqref="E16 H16 H21 H23:H2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K11" sqref="K1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0"/>
  </cols>
  <sheetData>
    <row r="1" spans="1:14">
      <c r="A1" s="4" t="s">
        <v>35</v>
      </c>
      <c r="B1" s="4" t="str">
        <f>'Info '!C2</f>
        <v>JSC "CREDO BANK"</v>
      </c>
    </row>
    <row r="2" spans="1:14" ht="14.25" customHeight="1">
      <c r="A2" s="4" t="s">
        <v>36</v>
      </c>
      <c r="B2" s="366" t="s">
        <v>521</v>
      </c>
    </row>
    <row r="3" spans="1:14" ht="14.25" customHeight="1"/>
    <row r="4" spans="1:14" ht="13.5" thickBot="1">
      <c r="A4" s="4" t="s">
        <v>275</v>
      </c>
      <c r="B4" s="268" t="s">
        <v>33</v>
      </c>
    </row>
    <row r="5" spans="1:14" s="200" customFormat="1">
      <c r="A5" s="196"/>
      <c r="B5" s="197"/>
      <c r="C5" s="198" t="s">
        <v>0</v>
      </c>
      <c r="D5" s="198" t="s">
        <v>1</v>
      </c>
      <c r="E5" s="198" t="s">
        <v>2</v>
      </c>
      <c r="F5" s="198" t="s">
        <v>3</v>
      </c>
      <c r="G5" s="198" t="s">
        <v>4</v>
      </c>
      <c r="H5" s="198" t="s">
        <v>10</v>
      </c>
      <c r="I5" s="198" t="s">
        <v>13</v>
      </c>
      <c r="J5" s="198" t="s">
        <v>14</v>
      </c>
      <c r="K5" s="198" t="s">
        <v>15</v>
      </c>
      <c r="L5" s="198" t="s">
        <v>16</v>
      </c>
      <c r="M5" s="198" t="s">
        <v>17</v>
      </c>
      <c r="N5" s="199" t="s">
        <v>18</v>
      </c>
    </row>
    <row r="6" spans="1:14" ht="25.5">
      <c r="A6" s="201"/>
      <c r="B6" s="202"/>
      <c r="C6" s="203" t="s">
        <v>274</v>
      </c>
      <c r="D6" s="204" t="s">
        <v>273</v>
      </c>
      <c r="E6" s="205" t="s">
        <v>272</v>
      </c>
      <c r="F6" s="206">
        <v>0</v>
      </c>
      <c r="G6" s="206">
        <v>0.2</v>
      </c>
      <c r="H6" s="206">
        <v>0.35</v>
      </c>
      <c r="I6" s="206">
        <v>0.5</v>
      </c>
      <c r="J6" s="206">
        <v>0.75</v>
      </c>
      <c r="K6" s="206">
        <v>1</v>
      </c>
      <c r="L6" s="206">
        <v>1.5</v>
      </c>
      <c r="M6" s="206">
        <v>2.5</v>
      </c>
      <c r="N6" s="267" t="s">
        <v>287</v>
      </c>
    </row>
    <row r="7" spans="1:14" ht="15">
      <c r="A7" s="207">
        <v>1</v>
      </c>
      <c r="B7" s="208" t="s">
        <v>271</v>
      </c>
      <c r="C7" s="209">
        <f>SUM(C8:C13)</f>
        <v>13457000</v>
      </c>
      <c r="D7" s="202"/>
      <c r="E7" s="210">
        <f t="shared" ref="E7:M7" si="0">SUM(E8:E13)</f>
        <v>1480270</v>
      </c>
      <c r="F7" s="211">
        <f>SUM(F8:F13)</f>
        <v>0</v>
      </c>
      <c r="G7" s="211">
        <f t="shared" si="0"/>
        <v>0</v>
      </c>
      <c r="H7" s="211">
        <f t="shared" si="0"/>
        <v>0</v>
      </c>
      <c r="I7" s="211">
        <f t="shared" si="0"/>
        <v>0</v>
      </c>
      <c r="J7" s="211">
        <f t="shared" si="0"/>
        <v>0</v>
      </c>
      <c r="K7" s="211">
        <f t="shared" si="0"/>
        <v>1480270</v>
      </c>
      <c r="L7" s="211">
        <f t="shared" si="0"/>
        <v>0</v>
      </c>
      <c r="M7" s="211">
        <f t="shared" si="0"/>
        <v>0</v>
      </c>
      <c r="N7" s="212">
        <f>SUM(N8:N13)</f>
        <v>1480270</v>
      </c>
    </row>
    <row r="8" spans="1:14" ht="14.25">
      <c r="A8" s="207">
        <v>1.1000000000000001</v>
      </c>
      <c r="B8" s="213" t="s">
        <v>269</v>
      </c>
      <c r="C8" s="211">
        <v>0</v>
      </c>
      <c r="D8" s="214">
        <v>0.02</v>
      </c>
      <c r="E8" s="210">
        <f>C8*D8</f>
        <v>0</v>
      </c>
      <c r="F8" s="211"/>
      <c r="G8" s="211"/>
      <c r="H8" s="211"/>
      <c r="I8" s="211"/>
      <c r="J8" s="211"/>
      <c r="K8" s="211"/>
      <c r="L8" s="211"/>
      <c r="M8" s="211"/>
      <c r="N8" s="212">
        <f>SUMPRODUCT($F$6:$M$6,F8:M8)</f>
        <v>0</v>
      </c>
    </row>
    <row r="9" spans="1:14" ht="14.25">
      <c r="A9" s="207">
        <v>1.2</v>
      </c>
      <c r="B9" s="213" t="s">
        <v>268</v>
      </c>
      <c r="C9" s="211">
        <v>0</v>
      </c>
      <c r="D9" s="214">
        <v>0.05</v>
      </c>
      <c r="E9" s="210">
        <f>C9*D9</f>
        <v>0</v>
      </c>
      <c r="F9" s="211"/>
      <c r="G9" s="211"/>
      <c r="H9" s="211"/>
      <c r="I9" s="211"/>
      <c r="J9" s="211"/>
      <c r="K9" s="211"/>
      <c r="L9" s="211"/>
      <c r="M9" s="211"/>
      <c r="N9" s="212">
        <f t="shared" ref="N9:N12" si="1">SUMPRODUCT($F$6:$M$6,F9:M9)</f>
        <v>0</v>
      </c>
    </row>
    <row r="10" spans="1:14" ht="14.25">
      <c r="A10" s="207">
        <v>1.3</v>
      </c>
      <c r="B10" s="213" t="s">
        <v>267</v>
      </c>
      <c r="C10" s="211">
        <v>0</v>
      </c>
      <c r="D10" s="214">
        <v>0.08</v>
      </c>
      <c r="E10" s="210">
        <f>C10*D10</f>
        <v>0</v>
      </c>
      <c r="F10" s="211"/>
      <c r="G10" s="211"/>
      <c r="H10" s="211"/>
      <c r="I10" s="211"/>
      <c r="J10" s="211"/>
      <c r="K10" s="211"/>
      <c r="L10" s="211"/>
      <c r="M10" s="211"/>
      <c r="N10" s="212">
        <f>SUMPRODUCT($F$6:$M$6,F10:M10)</f>
        <v>0</v>
      </c>
    </row>
    <row r="11" spans="1:14" ht="14.25">
      <c r="A11" s="207">
        <v>1.4</v>
      </c>
      <c r="B11" s="213" t="s">
        <v>266</v>
      </c>
      <c r="C11" s="211">
        <v>13457000</v>
      </c>
      <c r="D11" s="214">
        <v>0.11</v>
      </c>
      <c r="E11" s="210">
        <f>C11*D11</f>
        <v>1480270</v>
      </c>
      <c r="F11" s="211"/>
      <c r="G11" s="211"/>
      <c r="H11" s="211"/>
      <c r="I11" s="211"/>
      <c r="J11" s="211"/>
      <c r="K11" s="211">
        <v>1480270</v>
      </c>
      <c r="L11" s="211"/>
      <c r="M11" s="211"/>
      <c r="N11" s="212">
        <f t="shared" si="1"/>
        <v>1480270</v>
      </c>
    </row>
    <row r="12" spans="1:14" ht="14.25">
      <c r="A12" s="207">
        <v>1.5</v>
      </c>
      <c r="B12" s="213" t="s">
        <v>265</v>
      </c>
      <c r="C12" s="211">
        <v>0</v>
      </c>
      <c r="D12" s="214">
        <v>0.14000000000000001</v>
      </c>
      <c r="E12" s="210">
        <f>C12*D12</f>
        <v>0</v>
      </c>
      <c r="F12" s="211"/>
      <c r="G12" s="211"/>
      <c r="H12" s="211"/>
      <c r="I12" s="211"/>
      <c r="J12" s="211"/>
      <c r="K12" s="211"/>
      <c r="L12" s="211"/>
      <c r="M12" s="211"/>
      <c r="N12" s="212">
        <f t="shared" si="1"/>
        <v>0</v>
      </c>
    </row>
    <row r="13" spans="1:14" ht="14.25">
      <c r="A13" s="207">
        <v>1.6</v>
      </c>
      <c r="B13" s="215" t="s">
        <v>264</v>
      </c>
      <c r="C13" s="211">
        <v>0</v>
      </c>
      <c r="D13" s="216"/>
      <c r="E13" s="211"/>
      <c r="F13" s="211"/>
      <c r="G13" s="211"/>
      <c r="H13" s="211"/>
      <c r="I13" s="211"/>
      <c r="J13" s="211"/>
      <c r="K13" s="211"/>
      <c r="L13" s="211"/>
      <c r="M13" s="211"/>
      <c r="N13" s="212">
        <f>SUMPRODUCT($F$6:$M$6,F13:M13)</f>
        <v>0</v>
      </c>
    </row>
    <row r="14" spans="1:14" ht="15">
      <c r="A14" s="207">
        <v>2</v>
      </c>
      <c r="B14" s="217" t="s">
        <v>270</v>
      </c>
      <c r="C14" s="209">
        <f>SUM(C15:C20)</f>
        <v>0</v>
      </c>
      <c r="D14" s="202"/>
      <c r="E14" s="210">
        <f t="shared" ref="E14:M14" si="2">SUM(E15:E20)</f>
        <v>0</v>
      </c>
      <c r="F14" s="211">
        <f t="shared" si="2"/>
        <v>0</v>
      </c>
      <c r="G14" s="211">
        <f t="shared" si="2"/>
        <v>0</v>
      </c>
      <c r="H14" s="211">
        <f t="shared" si="2"/>
        <v>0</v>
      </c>
      <c r="I14" s="211">
        <f t="shared" si="2"/>
        <v>0</v>
      </c>
      <c r="J14" s="211">
        <f t="shared" si="2"/>
        <v>0</v>
      </c>
      <c r="K14" s="211">
        <f t="shared" si="2"/>
        <v>0</v>
      </c>
      <c r="L14" s="211">
        <f t="shared" si="2"/>
        <v>0</v>
      </c>
      <c r="M14" s="211">
        <f t="shared" si="2"/>
        <v>0</v>
      </c>
      <c r="N14" s="212">
        <f>SUM(N15:N20)</f>
        <v>0</v>
      </c>
    </row>
    <row r="15" spans="1:14" ht="14.25">
      <c r="A15" s="207">
        <v>2.1</v>
      </c>
      <c r="B15" s="215" t="s">
        <v>269</v>
      </c>
      <c r="C15" s="211"/>
      <c r="D15" s="214">
        <v>5.0000000000000001E-3</v>
      </c>
      <c r="E15" s="210">
        <f>C15*D15</f>
        <v>0</v>
      </c>
      <c r="F15" s="211"/>
      <c r="G15" s="211"/>
      <c r="H15" s="211"/>
      <c r="I15" s="211"/>
      <c r="J15" s="211"/>
      <c r="K15" s="211"/>
      <c r="L15" s="211"/>
      <c r="M15" s="211"/>
      <c r="N15" s="212">
        <f>SUMPRODUCT($F$6:$M$6,F15:M15)</f>
        <v>0</v>
      </c>
    </row>
    <row r="16" spans="1:14" ht="14.25">
      <c r="A16" s="207">
        <v>2.2000000000000002</v>
      </c>
      <c r="B16" s="215" t="s">
        <v>268</v>
      </c>
      <c r="C16" s="211"/>
      <c r="D16" s="214">
        <v>0.01</v>
      </c>
      <c r="E16" s="210">
        <f>C16*D16</f>
        <v>0</v>
      </c>
      <c r="F16" s="211"/>
      <c r="G16" s="211"/>
      <c r="H16" s="211"/>
      <c r="I16" s="211"/>
      <c r="J16" s="211"/>
      <c r="K16" s="211"/>
      <c r="L16" s="211"/>
      <c r="M16" s="211"/>
      <c r="N16" s="212">
        <f t="shared" ref="N16:N20" si="3">SUMPRODUCT($F$6:$M$6,F16:M16)</f>
        <v>0</v>
      </c>
    </row>
    <row r="17" spans="1:14" ht="14.25">
      <c r="A17" s="207">
        <v>2.2999999999999998</v>
      </c>
      <c r="B17" s="215" t="s">
        <v>267</v>
      </c>
      <c r="C17" s="211"/>
      <c r="D17" s="214">
        <v>0.02</v>
      </c>
      <c r="E17" s="210">
        <f>C17*D17</f>
        <v>0</v>
      </c>
      <c r="F17" s="211"/>
      <c r="G17" s="211"/>
      <c r="H17" s="211"/>
      <c r="I17" s="211"/>
      <c r="J17" s="211"/>
      <c r="K17" s="211"/>
      <c r="L17" s="211"/>
      <c r="M17" s="211"/>
      <c r="N17" s="212">
        <f t="shared" si="3"/>
        <v>0</v>
      </c>
    </row>
    <row r="18" spans="1:14" ht="14.25">
      <c r="A18" s="207">
        <v>2.4</v>
      </c>
      <c r="B18" s="215" t="s">
        <v>266</v>
      </c>
      <c r="C18" s="211"/>
      <c r="D18" s="214">
        <v>0.03</v>
      </c>
      <c r="E18" s="210">
        <f>C18*D18</f>
        <v>0</v>
      </c>
      <c r="F18" s="211"/>
      <c r="G18" s="211"/>
      <c r="H18" s="211"/>
      <c r="I18" s="211"/>
      <c r="J18" s="211"/>
      <c r="K18" s="211"/>
      <c r="L18" s="211"/>
      <c r="M18" s="211"/>
      <c r="N18" s="212">
        <f t="shared" si="3"/>
        <v>0</v>
      </c>
    </row>
    <row r="19" spans="1:14" ht="14.25">
      <c r="A19" s="207">
        <v>2.5</v>
      </c>
      <c r="B19" s="215" t="s">
        <v>265</v>
      </c>
      <c r="C19" s="211"/>
      <c r="D19" s="214">
        <v>0.04</v>
      </c>
      <c r="E19" s="210">
        <f>C19*D19</f>
        <v>0</v>
      </c>
      <c r="F19" s="211"/>
      <c r="G19" s="211"/>
      <c r="H19" s="211"/>
      <c r="I19" s="211"/>
      <c r="J19" s="211"/>
      <c r="K19" s="211"/>
      <c r="L19" s="211"/>
      <c r="M19" s="211"/>
      <c r="N19" s="212">
        <f t="shared" si="3"/>
        <v>0</v>
      </c>
    </row>
    <row r="20" spans="1:14" ht="14.25">
      <c r="A20" s="207">
        <v>2.6</v>
      </c>
      <c r="B20" s="215" t="s">
        <v>264</v>
      </c>
      <c r="C20" s="211"/>
      <c r="D20" s="216"/>
      <c r="E20" s="218"/>
      <c r="F20" s="211"/>
      <c r="G20" s="211"/>
      <c r="H20" s="211"/>
      <c r="I20" s="211"/>
      <c r="J20" s="211"/>
      <c r="K20" s="211"/>
      <c r="L20" s="211"/>
      <c r="M20" s="211"/>
      <c r="N20" s="212">
        <f t="shared" si="3"/>
        <v>0</v>
      </c>
    </row>
    <row r="21" spans="1:14" ht="15.75" thickBot="1">
      <c r="A21" s="219"/>
      <c r="B21" s="220" t="s">
        <v>114</v>
      </c>
      <c r="C21" s="195">
        <f>C14+C7</f>
        <v>13457000</v>
      </c>
      <c r="D21" s="221"/>
      <c r="E21" s="222">
        <f>E14+E7</f>
        <v>1480270</v>
      </c>
      <c r="F21" s="223">
        <f>F7+F14</f>
        <v>0</v>
      </c>
      <c r="G21" s="223">
        <f t="shared" ref="G21:L21" si="4">G7+G14</f>
        <v>0</v>
      </c>
      <c r="H21" s="223">
        <f t="shared" si="4"/>
        <v>0</v>
      </c>
      <c r="I21" s="223">
        <f t="shared" si="4"/>
        <v>0</v>
      </c>
      <c r="J21" s="223">
        <f t="shared" si="4"/>
        <v>0</v>
      </c>
      <c r="K21" s="223">
        <f t="shared" si="4"/>
        <v>1480270</v>
      </c>
      <c r="L21" s="223">
        <f t="shared" si="4"/>
        <v>0</v>
      </c>
      <c r="M21" s="223">
        <f>M7+M14</f>
        <v>0</v>
      </c>
      <c r="N21" s="224">
        <f>N14+N7</f>
        <v>1480270</v>
      </c>
    </row>
    <row r="22" spans="1:14">
      <c r="E22" s="225"/>
      <c r="F22" s="225"/>
      <c r="G22" s="225"/>
      <c r="H22" s="225"/>
      <c r="I22" s="225"/>
      <c r="J22" s="225"/>
      <c r="K22" s="225"/>
      <c r="L22" s="225"/>
      <c r="M22" s="225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zoomScale="90" zoomScaleNormal="90" workbookViewId="0">
      <selection activeCell="C35" sqref="C35"/>
    </sheetView>
  </sheetViews>
  <sheetFormatPr defaultRowHeight="15"/>
  <cols>
    <col min="1" max="1" width="11.42578125" customWidth="1"/>
    <col min="2" max="2" width="76.85546875" style="403" customWidth="1"/>
    <col min="3" max="3" width="22.85546875" customWidth="1"/>
  </cols>
  <sheetData>
    <row r="1" spans="1:3">
      <c r="A1" s="2" t="s">
        <v>35</v>
      </c>
      <c r="B1" t="str">
        <f>'Info '!C2</f>
        <v>JSC "CREDO BANK"</v>
      </c>
    </row>
    <row r="2" spans="1:3">
      <c r="A2" s="2" t="s">
        <v>36</v>
      </c>
      <c r="B2" s="366" t="s">
        <v>521</v>
      </c>
    </row>
    <row r="3" spans="1:3">
      <c r="A3" s="4"/>
      <c r="B3"/>
    </row>
    <row r="4" spans="1:3">
      <c r="A4" s="4" t="s">
        <v>444</v>
      </c>
      <c r="B4" t="s">
        <v>445</v>
      </c>
    </row>
    <row r="5" spans="1:3">
      <c r="A5" s="404" t="s">
        <v>446</v>
      </c>
      <c r="B5" s="405"/>
      <c r="C5" s="406"/>
    </row>
    <row r="6" spans="1:3" ht="24">
      <c r="A6" s="407">
        <v>1</v>
      </c>
      <c r="B6" s="408" t="s">
        <v>447</v>
      </c>
      <c r="C6" s="409">
        <v>830871729.19210005</v>
      </c>
    </row>
    <row r="7" spans="1:3">
      <c r="A7" s="407">
        <v>2</v>
      </c>
      <c r="B7" s="408" t="s">
        <v>448</v>
      </c>
      <c r="C7" s="409">
        <v>-6807479</v>
      </c>
    </row>
    <row r="8" spans="1:3" ht="24">
      <c r="A8" s="410">
        <v>3</v>
      </c>
      <c r="B8" s="411" t="s">
        <v>449</v>
      </c>
      <c r="C8" s="409">
        <f>C6+C7</f>
        <v>824064250.19210005</v>
      </c>
    </row>
    <row r="9" spans="1:3">
      <c r="A9" s="404" t="s">
        <v>450</v>
      </c>
      <c r="B9" s="405"/>
      <c r="C9" s="412"/>
    </row>
    <row r="10" spans="1:3" ht="24">
      <c r="A10" s="413">
        <v>4</v>
      </c>
      <c r="B10" s="414" t="s">
        <v>451</v>
      </c>
      <c r="C10" s="409"/>
    </row>
    <row r="11" spans="1:3">
      <c r="A11" s="413">
        <v>5</v>
      </c>
      <c r="B11" s="415" t="s">
        <v>452</v>
      </c>
      <c r="C11" s="409"/>
    </row>
    <row r="12" spans="1:3">
      <c r="A12" s="413" t="s">
        <v>453</v>
      </c>
      <c r="B12" s="415" t="s">
        <v>454</v>
      </c>
      <c r="C12" s="409">
        <v>1480270</v>
      </c>
    </row>
    <row r="13" spans="1:3" ht="24">
      <c r="A13" s="416">
        <v>6</v>
      </c>
      <c r="B13" s="414" t="s">
        <v>455</v>
      </c>
      <c r="C13" s="409"/>
    </row>
    <row r="14" spans="1:3">
      <c r="A14" s="416">
        <v>7</v>
      </c>
      <c r="B14" s="417" t="s">
        <v>456</v>
      </c>
      <c r="C14" s="409"/>
    </row>
    <row r="15" spans="1:3">
      <c r="A15" s="418">
        <v>8</v>
      </c>
      <c r="B15" s="419" t="s">
        <v>457</v>
      </c>
      <c r="C15" s="409"/>
    </row>
    <row r="16" spans="1:3">
      <c r="A16" s="416">
        <v>9</v>
      </c>
      <c r="B16" s="417" t="s">
        <v>458</v>
      </c>
      <c r="C16" s="409"/>
    </row>
    <row r="17" spans="1:3">
      <c r="A17" s="416">
        <v>10</v>
      </c>
      <c r="B17" s="417" t="s">
        <v>459</v>
      </c>
      <c r="C17" s="409"/>
    </row>
    <row r="18" spans="1:3">
      <c r="A18" s="420">
        <v>11</v>
      </c>
      <c r="B18" s="421" t="s">
        <v>460</v>
      </c>
      <c r="C18" s="518">
        <f>SUM(C10:C17)</f>
        <v>1480270</v>
      </c>
    </row>
    <row r="19" spans="1:3">
      <c r="A19" s="423" t="s">
        <v>461</v>
      </c>
      <c r="B19" s="424"/>
      <c r="C19" s="425"/>
    </row>
    <row r="20" spans="1:3" ht="24">
      <c r="A20" s="426">
        <v>12</v>
      </c>
      <c r="B20" s="414" t="s">
        <v>462</v>
      </c>
      <c r="C20" s="409"/>
    </row>
    <row r="21" spans="1:3">
      <c r="A21" s="426">
        <v>13</v>
      </c>
      <c r="B21" s="414" t="s">
        <v>463</v>
      </c>
      <c r="C21" s="409"/>
    </row>
    <row r="22" spans="1:3">
      <c r="A22" s="426">
        <v>14</v>
      </c>
      <c r="B22" s="414" t="s">
        <v>464</v>
      </c>
      <c r="C22" s="409"/>
    </row>
    <row r="23" spans="1:3" ht="24">
      <c r="A23" s="426" t="s">
        <v>465</v>
      </c>
      <c r="B23" s="414" t="s">
        <v>466</v>
      </c>
      <c r="C23" s="409"/>
    </row>
    <row r="24" spans="1:3">
      <c r="A24" s="426">
        <v>15</v>
      </c>
      <c r="B24" s="414" t="s">
        <v>467</v>
      </c>
      <c r="C24" s="409"/>
    </row>
    <row r="25" spans="1:3">
      <c r="A25" s="426" t="s">
        <v>468</v>
      </c>
      <c r="B25" s="414" t="s">
        <v>469</v>
      </c>
      <c r="C25" s="409"/>
    </row>
    <row r="26" spans="1:3">
      <c r="A26" s="427">
        <v>16</v>
      </c>
      <c r="B26" s="428" t="s">
        <v>470</v>
      </c>
      <c r="C26" s="518">
        <f>SUM(C20:C25)</f>
        <v>0</v>
      </c>
    </row>
    <row r="27" spans="1:3">
      <c r="A27" s="404" t="s">
        <v>471</v>
      </c>
      <c r="B27" s="405"/>
      <c r="C27" s="412"/>
    </row>
    <row r="28" spans="1:3">
      <c r="A28" s="429">
        <v>17</v>
      </c>
      <c r="B28" s="415" t="s">
        <v>472</v>
      </c>
      <c r="C28" s="409">
        <v>26723847.739999998</v>
      </c>
    </row>
    <row r="29" spans="1:3">
      <c r="A29" s="429">
        <v>18</v>
      </c>
      <c r="B29" s="415" t="s">
        <v>473</v>
      </c>
      <c r="C29" s="409">
        <v>-21379078.191999998</v>
      </c>
    </row>
    <row r="30" spans="1:3">
      <c r="A30" s="427">
        <v>19</v>
      </c>
      <c r="B30" s="428" t="s">
        <v>474</v>
      </c>
      <c r="C30" s="518">
        <f>C28+C29</f>
        <v>5344769.5480000004</v>
      </c>
    </row>
    <row r="31" spans="1:3">
      <c r="A31" s="404" t="s">
        <v>475</v>
      </c>
      <c r="B31" s="405"/>
      <c r="C31" s="412"/>
    </row>
    <row r="32" spans="1:3" ht="24">
      <c r="A32" s="429" t="s">
        <v>476</v>
      </c>
      <c r="B32" s="414" t="s">
        <v>477</v>
      </c>
      <c r="C32" s="430"/>
    </row>
    <row r="33" spans="1:3">
      <c r="A33" s="429" t="s">
        <v>478</v>
      </c>
      <c r="B33" s="415" t="s">
        <v>479</v>
      </c>
      <c r="C33" s="430"/>
    </row>
    <row r="34" spans="1:3">
      <c r="A34" s="404" t="s">
        <v>480</v>
      </c>
      <c r="B34" s="405"/>
      <c r="C34" s="412"/>
    </row>
    <row r="35" spans="1:3">
      <c r="A35" s="431">
        <v>20</v>
      </c>
      <c r="B35" s="432" t="s">
        <v>481</v>
      </c>
      <c r="C35" s="422">
        <v>116011251.56999989</v>
      </c>
    </row>
    <row r="36" spans="1:3">
      <c r="A36" s="427">
        <v>21</v>
      </c>
      <c r="B36" s="428" t="s">
        <v>482</v>
      </c>
      <c r="C36" s="518">
        <f>C8+C18+C26+C30</f>
        <v>830889289.74010003</v>
      </c>
    </row>
    <row r="37" spans="1:3">
      <c r="A37" s="404" t="s">
        <v>483</v>
      </c>
      <c r="B37" s="405"/>
      <c r="C37" s="412"/>
    </row>
    <row r="38" spans="1:3">
      <c r="A38" s="427">
        <v>22</v>
      </c>
      <c r="B38" s="428" t="s">
        <v>483</v>
      </c>
      <c r="C38" s="519">
        <f t="shared" ref="C38" si="0">C35/C36</f>
        <v>0.13962299550917054</v>
      </c>
    </row>
    <row r="39" spans="1:3">
      <c r="A39" s="404" t="s">
        <v>484</v>
      </c>
      <c r="B39" s="405"/>
      <c r="C39" s="412"/>
    </row>
    <row r="40" spans="1:3">
      <c r="A40" s="433" t="s">
        <v>485</v>
      </c>
      <c r="B40" s="414" t="s">
        <v>486</v>
      </c>
      <c r="C40" s="430"/>
    </row>
    <row r="41" spans="1:3" ht="24">
      <c r="A41" s="434" t="s">
        <v>487</v>
      </c>
      <c r="B41" s="408" t="s">
        <v>488</v>
      </c>
      <c r="C41" s="430"/>
    </row>
  </sheetData>
  <pageMargins left="0.7" right="0.7" top="0.75" bottom="0.75" header="0.3" footer="0.3"/>
  <ignoredErrors>
    <ignoredError sqref="C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32" sqref="B3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JSC "CREDO BANK"</v>
      </c>
    </row>
    <row r="2" spans="1:8">
      <c r="A2" s="2" t="s">
        <v>36</v>
      </c>
      <c r="B2" s="366" t="s">
        <v>521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5" t="s">
        <v>6</v>
      </c>
      <c r="E5" s="105" t="s">
        <v>7</v>
      </c>
      <c r="F5" s="105" t="s">
        <v>8</v>
      </c>
      <c r="G5" s="14" t="s">
        <v>9</v>
      </c>
    </row>
    <row r="6" spans="1:8">
      <c r="B6" s="244" t="s">
        <v>147</v>
      </c>
      <c r="C6" s="338"/>
      <c r="D6" s="338"/>
      <c r="E6" s="338"/>
      <c r="F6" s="338"/>
      <c r="G6" s="364"/>
    </row>
    <row r="7" spans="1:8">
      <c r="A7" s="15"/>
      <c r="B7" s="245" t="s">
        <v>141</v>
      </c>
      <c r="C7" s="338"/>
      <c r="D7" s="338"/>
      <c r="E7" s="338"/>
      <c r="F7" s="338"/>
      <c r="G7" s="364"/>
    </row>
    <row r="8" spans="1:8" ht="15">
      <c r="A8" s="397">
        <v>1</v>
      </c>
      <c r="B8" s="16" t="s">
        <v>146</v>
      </c>
      <c r="C8" s="17">
        <v>116011251.56999989</v>
      </c>
      <c r="D8" s="17">
        <v>109228272.44</v>
      </c>
      <c r="E8" s="18">
        <v>108448734.33000018</v>
      </c>
      <c r="F8" s="18">
        <v>116346681.54000004</v>
      </c>
      <c r="G8" s="18">
        <v>112971684.50999996</v>
      </c>
    </row>
    <row r="9" spans="1:8" ht="15">
      <c r="A9" s="397">
        <v>2</v>
      </c>
      <c r="B9" s="16" t="s">
        <v>145</v>
      </c>
      <c r="C9" s="17">
        <v>116011251.56999989</v>
      </c>
      <c r="D9" s="17">
        <v>109228272.44</v>
      </c>
      <c r="E9" s="18">
        <v>108448734.33000018</v>
      </c>
      <c r="F9" s="18">
        <v>116346681.54000004</v>
      </c>
      <c r="G9" s="18">
        <v>112971684.50999996</v>
      </c>
    </row>
    <row r="10" spans="1:8" ht="15">
      <c r="A10" s="397">
        <v>3</v>
      </c>
      <c r="B10" s="16" t="s">
        <v>144</v>
      </c>
      <c r="C10" s="17">
        <v>128424850.74434817</v>
      </c>
      <c r="D10" s="17">
        <v>122024792.36109555</v>
      </c>
      <c r="E10" s="18">
        <v>118996081.06192225</v>
      </c>
      <c r="F10" s="18">
        <v>123802658.54000004</v>
      </c>
      <c r="G10" s="18">
        <v>120435278.6838128</v>
      </c>
    </row>
    <row r="11" spans="1:8" ht="15">
      <c r="A11" s="398"/>
      <c r="B11" s="244" t="s">
        <v>143</v>
      </c>
      <c r="C11" s="338"/>
      <c r="D11" s="338"/>
      <c r="E11" s="338"/>
      <c r="F11" s="338"/>
      <c r="G11" s="364"/>
    </row>
    <row r="12" spans="1:8" ht="15" customHeight="1">
      <c r="A12" s="397">
        <v>4</v>
      </c>
      <c r="B12" s="16" t="s">
        <v>276</v>
      </c>
      <c r="C12" s="327">
        <v>811102559.7416122</v>
      </c>
      <c r="D12" s="327">
        <v>839340641.78493786</v>
      </c>
      <c r="E12" s="18">
        <v>843787738.55376565</v>
      </c>
      <c r="F12" s="18">
        <v>754969831.32566333</v>
      </c>
      <c r="G12" s="18">
        <v>752416810.82645738</v>
      </c>
    </row>
    <row r="13" spans="1:8" ht="15">
      <c r="A13" s="398"/>
      <c r="B13" s="244" t="s">
        <v>142</v>
      </c>
      <c r="C13" s="338"/>
      <c r="D13" s="338"/>
      <c r="E13" s="338"/>
      <c r="F13" s="338"/>
      <c r="G13" s="364"/>
    </row>
    <row r="14" spans="1:8" s="19" customFormat="1" ht="15">
      <c r="A14" s="397"/>
      <c r="B14" s="245" t="s">
        <v>141</v>
      </c>
      <c r="C14" s="338"/>
      <c r="D14" s="338"/>
      <c r="E14" s="338"/>
      <c r="F14" s="338"/>
      <c r="G14" s="364"/>
    </row>
    <row r="15" spans="1:8" ht="15">
      <c r="A15" s="399">
        <v>5</v>
      </c>
      <c r="B15" s="16" t="str">
        <f>"Common equity Tier 1 ratio &gt;="&amp;'9.1. Capital Requirements'!C19*100&amp;"%"</f>
        <v>Common equity Tier 1 ratio &gt;=7.65097338062348%</v>
      </c>
      <c r="C15" s="459">
        <v>0.14302907835349066</v>
      </c>
      <c r="D15" s="459">
        <v>0.13013580780231929</v>
      </c>
      <c r="E15" s="460">
        <v>0.12852608467134047</v>
      </c>
      <c r="F15" s="460">
        <v>0.15410772286848215</v>
      </c>
      <c r="G15" s="460">
        <v>0.15014508299716409</v>
      </c>
    </row>
    <row r="16" spans="1:8" ht="15" customHeight="1">
      <c r="A16" s="399">
        <v>6</v>
      </c>
      <c r="B16" s="16" t="str">
        <f>"Tier 1 ratio &gt;="&amp;'9.1. Capital Requirements'!C20*100&amp;"%"</f>
        <v>Tier 1 ratio &gt;=9.36996434904931%</v>
      </c>
      <c r="C16" s="459">
        <v>0.14302907835349066</v>
      </c>
      <c r="D16" s="459">
        <v>0.13013580780231929</v>
      </c>
      <c r="E16" s="460">
        <v>0.12852608467134047</v>
      </c>
      <c r="F16" s="460">
        <v>0.15410772286848215</v>
      </c>
      <c r="G16" s="460">
        <v>0.15014508299716409</v>
      </c>
    </row>
    <row r="17" spans="1:7" ht="15">
      <c r="A17" s="399">
        <v>7</v>
      </c>
      <c r="B17" s="16" t="str">
        <f>"Total Regulatory Capital ratio &gt;="&amp;'9.1. Capital Requirements'!C21*100&amp;"%"</f>
        <v>Total Regulatory Capital ratio &gt;=13.1999524653991%</v>
      </c>
      <c r="C17" s="459">
        <v>0.15833367704481127</v>
      </c>
      <c r="D17" s="459">
        <v>0.14538172737781194</v>
      </c>
      <c r="E17" s="460">
        <v>0.14102608467134048</v>
      </c>
      <c r="F17" s="460">
        <v>0.16398358371832292</v>
      </c>
      <c r="G17" s="460">
        <v>0.16006457717435399</v>
      </c>
    </row>
    <row r="18" spans="1:7" ht="15">
      <c r="A18" s="398"/>
      <c r="B18" s="246" t="s">
        <v>140</v>
      </c>
      <c r="C18" s="338"/>
      <c r="D18" s="338"/>
      <c r="E18" s="338"/>
      <c r="F18" s="338"/>
      <c r="G18" s="364"/>
    </row>
    <row r="19" spans="1:7" ht="15" customHeight="1">
      <c r="A19" s="400">
        <v>8</v>
      </c>
      <c r="B19" s="16" t="s">
        <v>139</v>
      </c>
      <c r="C19" s="571">
        <v>0.18125362917716736</v>
      </c>
      <c r="D19" s="461">
        <v>0.19146718113957634</v>
      </c>
      <c r="E19" s="462">
        <v>0.18440000000000001</v>
      </c>
      <c r="F19" s="462">
        <v>0.18140000000000001</v>
      </c>
      <c r="G19" s="462">
        <v>0.17563300000000001</v>
      </c>
    </row>
    <row r="20" spans="1:7" ht="15">
      <c r="A20" s="400">
        <v>9</v>
      </c>
      <c r="B20" s="16" t="s">
        <v>138</v>
      </c>
      <c r="C20" s="461">
        <v>7.8175513859688128E-2</v>
      </c>
      <c r="D20" s="461">
        <v>7.8100000000000003E-2</v>
      </c>
      <c r="E20" s="462">
        <v>7.6600000000000001E-2</v>
      </c>
      <c r="F20" s="462">
        <v>7.4999999999999997E-2</v>
      </c>
      <c r="G20" s="462">
        <v>7.2700000000000001E-2</v>
      </c>
    </row>
    <row r="21" spans="1:7" ht="15">
      <c r="A21" s="400">
        <v>10</v>
      </c>
      <c r="B21" s="16" t="s">
        <v>137</v>
      </c>
      <c r="C21" s="461">
        <v>4.2885262166737E-2</v>
      </c>
      <c r="D21" s="461">
        <v>4.5499999999999999E-2</v>
      </c>
      <c r="E21" s="462">
        <v>3.7699999999999997E-2</v>
      </c>
      <c r="F21" s="462">
        <v>3.1800000000000002E-2</v>
      </c>
      <c r="G21" s="462">
        <v>2.5999999999999999E-2</v>
      </c>
    </row>
    <row r="22" spans="1:7" ht="15">
      <c r="A22" s="400">
        <v>11</v>
      </c>
      <c r="B22" s="16" t="s">
        <v>136</v>
      </c>
      <c r="C22" s="461">
        <v>0.10307811531747924</v>
      </c>
      <c r="D22" s="461">
        <v>0.1133</v>
      </c>
      <c r="E22" s="462">
        <v>0.1077</v>
      </c>
      <c r="F22" s="462">
        <v>0.10639999999999999</v>
      </c>
      <c r="G22" s="462">
        <v>0.10306999999999999</v>
      </c>
    </row>
    <row r="23" spans="1:7" ht="15">
      <c r="A23" s="400">
        <v>12</v>
      </c>
      <c r="B23" s="16" t="s">
        <v>282</v>
      </c>
      <c r="C23" s="461">
        <v>2.820454581096897E-2</v>
      </c>
      <c r="D23" s="461">
        <v>1.8499999999999999E-2</v>
      </c>
      <c r="E23" s="462">
        <v>1.43E-2</v>
      </c>
      <c r="F23" s="462">
        <v>1.2E-2</v>
      </c>
      <c r="G23" s="462">
        <v>5.1999999999999998E-3</v>
      </c>
    </row>
    <row r="24" spans="1:7" ht="15">
      <c r="A24" s="400">
        <v>13</v>
      </c>
      <c r="B24" s="16" t="s">
        <v>283</v>
      </c>
      <c r="C24" s="461">
        <v>0.1904364879242218</v>
      </c>
      <c r="D24" s="461">
        <v>0.1152</v>
      </c>
      <c r="E24" s="462">
        <v>8.6999999999999994E-2</v>
      </c>
      <c r="F24" s="462">
        <v>7.0900000000000005E-2</v>
      </c>
      <c r="G24" s="462">
        <v>3.09E-2</v>
      </c>
    </row>
    <row r="25" spans="1:7" ht="15">
      <c r="A25" s="398"/>
      <c r="B25" s="246" t="s">
        <v>362</v>
      </c>
      <c r="C25" s="338"/>
      <c r="D25" s="338"/>
      <c r="E25" s="338"/>
      <c r="F25" s="338"/>
      <c r="G25" s="364"/>
    </row>
    <row r="26" spans="1:7" ht="15">
      <c r="A26" s="400">
        <v>14</v>
      </c>
      <c r="B26" s="16" t="s">
        <v>135</v>
      </c>
      <c r="C26" s="461">
        <v>1.54E-2</v>
      </c>
      <c r="D26" s="461">
        <v>1.15E-2</v>
      </c>
      <c r="E26" s="462">
        <v>1.3899999999999999E-2</v>
      </c>
      <c r="F26" s="462">
        <v>8.3000000000000001E-3</v>
      </c>
      <c r="G26" s="462">
        <v>8.5000000000000006E-3</v>
      </c>
    </row>
    <row r="27" spans="1:7" ht="15" customHeight="1">
      <c r="A27" s="400">
        <v>15</v>
      </c>
      <c r="B27" s="16" t="s">
        <v>134</v>
      </c>
      <c r="C27" s="461">
        <v>2.9100000000000001E-2</v>
      </c>
      <c r="D27" s="461">
        <v>2.76E-2</v>
      </c>
      <c r="E27" s="462">
        <v>2.7E-2</v>
      </c>
      <c r="F27" s="462">
        <v>2.4799999999999999E-2</v>
      </c>
      <c r="G27" s="462">
        <v>2.4989999999999998E-2</v>
      </c>
    </row>
    <row r="28" spans="1:7" ht="15">
      <c r="A28" s="400">
        <v>16</v>
      </c>
      <c r="B28" s="16" t="s">
        <v>133</v>
      </c>
      <c r="C28" s="461">
        <v>0.1139</v>
      </c>
      <c r="D28" s="461">
        <v>0.1192</v>
      </c>
      <c r="E28" s="462">
        <v>0.1232</v>
      </c>
      <c r="F28" s="462">
        <v>0.12720000000000001</v>
      </c>
      <c r="G28" s="462">
        <v>0.1406</v>
      </c>
    </row>
    <row r="29" spans="1:7" ht="15" customHeight="1">
      <c r="A29" s="400">
        <v>17</v>
      </c>
      <c r="B29" s="16" t="s">
        <v>132</v>
      </c>
      <c r="C29" s="461">
        <v>0.14180000000000001</v>
      </c>
      <c r="D29" s="461">
        <v>0.17280000000000001</v>
      </c>
      <c r="E29" s="462">
        <v>0.1721</v>
      </c>
      <c r="F29" s="462">
        <v>0.18459999999999999</v>
      </c>
      <c r="G29" s="462">
        <v>0.22459999999999999</v>
      </c>
    </row>
    <row r="30" spans="1:7" ht="15">
      <c r="A30" s="400">
        <v>18</v>
      </c>
      <c r="B30" s="16" t="s">
        <v>131</v>
      </c>
      <c r="C30" s="461">
        <v>-1.5800000000000002E-2</v>
      </c>
      <c r="D30" s="461">
        <v>0.28570000000000001</v>
      </c>
      <c r="E30" s="462">
        <v>0.20899999999999999</v>
      </c>
      <c r="F30" s="462">
        <v>8.4099999999999994E-2</v>
      </c>
      <c r="G30" s="462">
        <v>1.5599999999999999E-2</v>
      </c>
    </row>
    <row r="31" spans="1:7" ht="15" customHeight="1">
      <c r="A31" s="398"/>
      <c r="B31" s="246" t="s">
        <v>363</v>
      </c>
      <c r="C31" s="338"/>
      <c r="D31" s="338"/>
      <c r="E31" s="338"/>
      <c r="F31" s="338"/>
      <c r="G31" s="364"/>
    </row>
    <row r="32" spans="1:7" ht="15" customHeight="1">
      <c r="A32" s="400">
        <v>19</v>
      </c>
      <c r="B32" s="16" t="s">
        <v>130</v>
      </c>
      <c r="C32" s="461">
        <v>0.1245</v>
      </c>
      <c r="D32" s="461">
        <v>8.6800000000000002E-2</v>
      </c>
      <c r="E32" s="461">
        <v>9.4E-2</v>
      </c>
      <c r="F32" s="461">
        <v>0.12039999999999999</v>
      </c>
      <c r="G32" s="461">
        <v>0.1236</v>
      </c>
    </row>
    <row r="33" spans="1:7" ht="15" customHeight="1">
      <c r="A33" s="400">
        <v>20</v>
      </c>
      <c r="B33" s="16" t="s">
        <v>129</v>
      </c>
      <c r="C33" s="461">
        <v>0.1923</v>
      </c>
      <c r="D33" s="461">
        <v>0.22109999999999999</v>
      </c>
      <c r="E33" s="461">
        <v>0.21279999999999999</v>
      </c>
      <c r="F33" s="461">
        <v>0.24010000000000001</v>
      </c>
      <c r="G33" s="461">
        <v>0.29049999999999998</v>
      </c>
    </row>
    <row r="34" spans="1:7" ht="15" customHeight="1">
      <c r="A34" s="400">
        <v>21</v>
      </c>
      <c r="B34" s="16" t="s">
        <v>128</v>
      </c>
      <c r="C34" s="461">
        <v>1.2999999999999999E-2</v>
      </c>
      <c r="D34" s="461">
        <v>1.8599999999999998E-2</v>
      </c>
      <c r="E34" s="461">
        <v>1.6899999999999998E-2</v>
      </c>
      <c r="F34" s="461">
        <v>1.4840000000000001E-2</v>
      </c>
      <c r="G34" s="461">
        <v>1.66E-2</v>
      </c>
    </row>
    <row r="35" spans="1:7" ht="15" customHeight="1">
      <c r="A35" s="401"/>
      <c r="B35" s="246" t="s">
        <v>406</v>
      </c>
      <c r="C35" s="338"/>
      <c r="D35" s="338"/>
      <c r="E35" s="338"/>
      <c r="F35" s="338"/>
      <c r="G35" s="364"/>
    </row>
    <row r="36" spans="1:7" ht="15">
      <c r="A36" s="400">
        <v>22</v>
      </c>
      <c r="B36" s="16" t="s">
        <v>389</v>
      </c>
      <c r="C36" s="463">
        <v>68201511.860423028</v>
      </c>
      <c r="D36" s="463">
        <v>73080490.686124027</v>
      </c>
      <c r="E36" s="463">
        <v>67153711.049118847</v>
      </c>
      <c r="F36" s="463">
        <v>97954558.144670069</v>
      </c>
      <c r="G36" s="463">
        <v>73122631.64138101</v>
      </c>
    </row>
    <row r="37" spans="1:7" ht="15" customHeight="1">
      <c r="A37" s="400">
        <v>23</v>
      </c>
      <c r="B37" s="16" t="s">
        <v>401</v>
      </c>
      <c r="C37" s="463">
        <v>14232834.234206108</v>
      </c>
      <c r="D37" s="463">
        <v>15643774.411680583</v>
      </c>
      <c r="E37" s="464">
        <v>12956567.516308036</v>
      </c>
      <c r="F37" s="464">
        <v>31450214.893209595</v>
      </c>
      <c r="G37" s="464">
        <v>23035627.538151998</v>
      </c>
    </row>
    <row r="38" spans="1:7" ht="15.75" thickBot="1">
      <c r="A38" s="402">
        <v>24</v>
      </c>
      <c r="B38" s="247" t="s">
        <v>390</v>
      </c>
      <c r="C38" s="465">
        <v>4.7918433347950273</v>
      </c>
      <c r="D38" s="465">
        <v>4.6715382594342278</v>
      </c>
      <c r="E38" s="466">
        <v>5.1829862318545805</v>
      </c>
      <c r="F38" s="466">
        <v>3.1145910601017675</v>
      </c>
      <c r="G38" s="466">
        <v>3.1743277460218553</v>
      </c>
    </row>
    <row r="39" spans="1:7">
      <c r="A39" s="20"/>
    </row>
    <row r="40" spans="1:7">
      <c r="B40" s="329"/>
    </row>
    <row r="41" spans="1:7" ht="51">
      <c r="B41" s="329" t="s">
        <v>405</v>
      </c>
    </row>
    <row r="43" spans="1:7">
      <c r="B43" s="3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pane xSplit="1" ySplit="5" topLeftCell="B26" activePane="bottomRight" state="frozen"/>
      <selection activeCell="B9" sqref="B9"/>
      <selection pane="topRight" activeCell="B9" sqref="B9"/>
      <selection pane="bottomLeft" activeCell="B9" sqref="B9"/>
      <selection pane="bottomRight" activeCell="F33" sqref="F33:F40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JSC "CREDO BANK"</v>
      </c>
    </row>
    <row r="2" spans="1:8">
      <c r="A2" s="2" t="s">
        <v>36</v>
      </c>
      <c r="B2" s="366" t="s">
        <v>521</v>
      </c>
    </row>
    <row r="3" spans="1:8">
      <c r="A3" s="2"/>
    </row>
    <row r="4" spans="1:8" ht="15" thickBot="1">
      <c r="A4" s="21" t="s">
        <v>37</v>
      </c>
      <c r="B4" s="22" t="s">
        <v>38</v>
      </c>
      <c r="C4" s="21"/>
      <c r="D4" s="23"/>
      <c r="E4" s="23"/>
      <c r="F4" s="24"/>
      <c r="G4" s="24"/>
      <c r="H4" s="25" t="s">
        <v>78</v>
      </c>
    </row>
    <row r="5" spans="1:8">
      <c r="A5" s="26"/>
      <c r="B5" s="27"/>
      <c r="C5" s="522" t="s">
        <v>73</v>
      </c>
      <c r="D5" s="523"/>
      <c r="E5" s="524"/>
      <c r="F5" s="522" t="s">
        <v>77</v>
      </c>
      <c r="G5" s="523"/>
      <c r="H5" s="525"/>
    </row>
    <row r="6" spans="1:8">
      <c r="A6" s="28" t="s">
        <v>11</v>
      </c>
      <c r="B6" s="29" t="s">
        <v>39</v>
      </c>
      <c r="C6" s="30" t="s">
        <v>74</v>
      </c>
      <c r="D6" s="30" t="s">
        <v>75</v>
      </c>
      <c r="E6" s="30" t="s">
        <v>76</v>
      </c>
      <c r="F6" s="30" t="s">
        <v>74</v>
      </c>
      <c r="G6" s="30" t="s">
        <v>75</v>
      </c>
      <c r="H6" s="31" t="s">
        <v>76</v>
      </c>
    </row>
    <row r="7" spans="1:8" ht="15.75">
      <c r="A7" s="28">
        <v>1</v>
      </c>
      <c r="B7" s="32" t="s">
        <v>40</v>
      </c>
      <c r="C7" s="467">
        <v>9284721.5900000017</v>
      </c>
      <c r="D7" s="467">
        <v>9961641.910000002</v>
      </c>
      <c r="E7" s="34">
        <f>C7+D7</f>
        <v>19246363.500000004</v>
      </c>
      <c r="F7" s="469">
        <v>8781547.9900000002</v>
      </c>
      <c r="G7" s="470">
        <v>7720867.2799999993</v>
      </c>
      <c r="H7" s="37">
        <f>F7+G7</f>
        <v>16502415.27</v>
      </c>
    </row>
    <row r="8" spans="1:8" ht="15.75">
      <c r="A8" s="28">
        <v>2</v>
      </c>
      <c r="B8" s="32" t="s">
        <v>41</v>
      </c>
      <c r="C8" s="467">
        <v>33208136.149999999</v>
      </c>
      <c r="D8" s="467">
        <v>13873476.919999998</v>
      </c>
      <c r="E8" s="34">
        <f t="shared" ref="E8:E19" si="0">C8+D8</f>
        <v>47081613.069999993</v>
      </c>
      <c r="F8" s="469">
        <v>3032256.59</v>
      </c>
      <c r="G8" s="470">
        <v>19216014.299999997</v>
      </c>
      <c r="H8" s="37">
        <f t="shared" ref="H8:H40" si="1">F8+G8</f>
        <v>22248270.889999997</v>
      </c>
    </row>
    <row r="9" spans="1:8" ht="15.75">
      <c r="A9" s="28">
        <v>3</v>
      </c>
      <c r="B9" s="32" t="s">
        <v>42</v>
      </c>
      <c r="C9" s="467">
        <v>85940.25</v>
      </c>
      <c r="D9" s="467">
        <v>14328020.199999999</v>
      </c>
      <c r="E9" s="34">
        <f t="shared" si="0"/>
        <v>14413960.449999999</v>
      </c>
      <c r="F9" s="469">
        <v>34736229.609999999</v>
      </c>
      <c r="G9" s="470">
        <v>53389466.300000004</v>
      </c>
      <c r="H9" s="37">
        <f t="shared" si="1"/>
        <v>88125695.909999996</v>
      </c>
    </row>
    <row r="10" spans="1:8" ht="15.75">
      <c r="A10" s="28">
        <v>4</v>
      </c>
      <c r="B10" s="32" t="s">
        <v>43</v>
      </c>
      <c r="C10" s="467">
        <v>0</v>
      </c>
      <c r="D10" s="467">
        <v>0</v>
      </c>
      <c r="E10" s="34">
        <f t="shared" si="0"/>
        <v>0</v>
      </c>
      <c r="F10" s="469">
        <v>0</v>
      </c>
      <c r="G10" s="470">
        <v>0</v>
      </c>
      <c r="H10" s="37">
        <f t="shared" si="1"/>
        <v>0</v>
      </c>
    </row>
    <row r="11" spans="1:8" ht="15.75">
      <c r="A11" s="28">
        <v>5</v>
      </c>
      <c r="B11" s="32" t="s">
        <v>44</v>
      </c>
      <c r="C11" s="467">
        <v>26000000</v>
      </c>
      <c r="D11" s="467">
        <v>0</v>
      </c>
      <c r="E11" s="34">
        <f t="shared" si="0"/>
        <v>26000000</v>
      </c>
      <c r="F11" s="469">
        <v>0</v>
      </c>
      <c r="G11" s="470">
        <v>0</v>
      </c>
      <c r="H11" s="37">
        <f t="shared" si="1"/>
        <v>0</v>
      </c>
    </row>
    <row r="12" spans="1:8" ht="15.75">
      <c r="A12" s="28">
        <v>6.1</v>
      </c>
      <c r="B12" s="38" t="s">
        <v>45</v>
      </c>
      <c r="C12" s="467">
        <v>597552739.31000006</v>
      </c>
      <c r="D12" s="467">
        <v>76873374.221200004</v>
      </c>
      <c r="E12" s="34">
        <f t="shared" si="0"/>
        <v>674426113.53120005</v>
      </c>
      <c r="F12" s="469">
        <v>465178942.94999999</v>
      </c>
      <c r="G12" s="470">
        <v>76161166.952299997</v>
      </c>
      <c r="H12" s="37">
        <f t="shared" si="1"/>
        <v>541340109.9023</v>
      </c>
    </row>
    <row r="13" spans="1:8" ht="15.75">
      <c r="A13" s="28">
        <v>6.2</v>
      </c>
      <c r="B13" s="38" t="s">
        <v>46</v>
      </c>
      <c r="C13" s="467">
        <v>-16791351.5024</v>
      </c>
      <c r="D13" s="467">
        <v>-2865933.2566999998</v>
      </c>
      <c r="E13" s="34">
        <f t="shared" si="0"/>
        <v>-19657284.759099998</v>
      </c>
      <c r="F13" s="469">
        <v>-10828382.214199999</v>
      </c>
      <c r="G13" s="470">
        <v>-2699860.5652999999</v>
      </c>
      <c r="H13" s="37">
        <f t="shared" si="1"/>
        <v>-13528242.7795</v>
      </c>
    </row>
    <row r="14" spans="1:8">
      <c r="A14" s="28">
        <v>6</v>
      </c>
      <c r="B14" s="32" t="s">
        <v>47</v>
      </c>
      <c r="C14" s="34">
        <f>C12+C13</f>
        <v>580761387.80760002</v>
      </c>
      <c r="D14" s="34">
        <f>D12+D13</f>
        <v>74007440.96450001</v>
      </c>
      <c r="E14" s="34">
        <f t="shared" si="0"/>
        <v>654768828.77209997</v>
      </c>
      <c r="F14" s="34">
        <f>F12+F13</f>
        <v>454350560.73579997</v>
      </c>
      <c r="G14" s="34">
        <f>G12+G13</f>
        <v>73461306.386999995</v>
      </c>
      <c r="H14" s="37">
        <f t="shared" si="1"/>
        <v>527811867.12279999</v>
      </c>
    </row>
    <row r="15" spans="1:8" ht="15.75">
      <c r="A15" s="28">
        <v>7</v>
      </c>
      <c r="B15" s="32" t="s">
        <v>48</v>
      </c>
      <c r="C15" s="467">
        <v>12678467.970000001</v>
      </c>
      <c r="D15" s="467">
        <v>1037370.0499999999</v>
      </c>
      <c r="E15" s="34">
        <f t="shared" si="0"/>
        <v>13715838.020000001</v>
      </c>
      <c r="F15" s="469">
        <v>9817318.3099999987</v>
      </c>
      <c r="G15" s="470">
        <v>1222015.5800000003</v>
      </c>
      <c r="H15" s="37">
        <f t="shared" si="1"/>
        <v>11039333.889999999</v>
      </c>
    </row>
    <row r="16" spans="1:8" ht="15.75">
      <c r="A16" s="28">
        <v>8</v>
      </c>
      <c r="B16" s="32" t="s">
        <v>209</v>
      </c>
      <c r="C16" s="467">
        <v>348155</v>
      </c>
      <c r="D16" s="467" t="s">
        <v>495</v>
      </c>
      <c r="E16" s="34">
        <f>C16</f>
        <v>348155</v>
      </c>
      <c r="F16" s="469">
        <v>351587</v>
      </c>
      <c r="G16" s="470" t="s">
        <v>495</v>
      </c>
      <c r="H16" s="37">
        <f>F16</f>
        <v>351587</v>
      </c>
    </row>
    <row r="17" spans="1:8" ht="15.75">
      <c r="A17" s="28">
        <v>9</v>
      </c>
      <c r="B17" s="32" t="s">
        <v>49</v>
      </c>
      <c r="C17" s="467">
        <v>0</v>
      </c>
      <c r="D17" s="467">
        <v>0</v>
      </c>
      <c r="E17" s="34">
        <f t="shared" si="0"/>
        <v>0</v>
      </c>
      <c r="F17" s="469">
        <v>0</v>
      </c>
      <c r="G17" s="470">
        <v>0</v>
      </c>
      <c r="H17" s="37">
        <f t="shared" si="1"/>
        <v>0</v>
      </c>
    </row>
    <row r="18" spans="1:8" ht="15.75">
      <c r="A18" s="28">
        <v>10</v>
      </c>
      <c r="B18" s="32" t="s">
        <v>50</v>
      </c>
      <c r="C18" s="467">
        <v>34061189.560000002</v>
      </c>
      <c r="D18" s="467" t="s">
        <v>495</v>
      </c>
      <c r="E18" s="34">
        <f>C18</f>
        <v>34061189.560000002</v>
      </c>
      <c r="F18" s="469">
        <v>11544442.890000001</v>
      </c>
      <c r="G18" s="470" t="s">
        <v>495</v>
      </c>
      <c r="H18" s="37">
        <f>F18</f>
        <v>11544442.890000001</v>
      </c>
    </row>
    <row r="19" spans="1:8" ht="15.75">
      <c r="A19" s="28">
        <v>11</v>
      </c>
      <c r="B19" s="32" t="s">
        <v>51</v>
      </c>
      <c r="C19" s="467">
        <v>16556739.720000001</v>
      </c>
      <c r="D19" s="467">
        <v>4679041.1000000015</v>
      </c>
      <c r="E19" s="34">
        <f t="shared" si="0"/>
        <v>21235780.82</v>
      </c>
      <c r="F19" s="469">
        <v>18473587.469999999</v>
      </c>
      <c r="G19" s="470">
        <v>1776101.8800000004</v>
      </c>
      <c r="H19" s="37">
        <f t="shared" si="1"/>
        <v>20249689.349999998</v>
      </c>
    </row>
    <row r="20" spans="1:8">
      <c r="A20" s="28">
        <v>12</v>
      </c>
      <c r="B20" s="40" t="s">
        <v>52</v>
      </c>
      <c r="C20" s="34">
        <f>SUM(C7:C11)+SUM(C14:C19)</f>
        <v>712984738.04760003</v>
      </c>
      <c r="D20" s="34">
        <f>SUM(D7:D11)+SUM(D14:D19)</f>
        <v>117886991.14450002</v>
      </c>
      <c r="E20" s="34">
        <f>C20+D20</f>
        <v>830871729.19210005</v>
      </c>
      <c r="F20" s="34">
        <f>SUM(F7:F11)+SUM(F14:F19)</f>
        <v>541087530.59579992</v>
      </c>
      <c r="G20" s="34">
        <f>SUM(G7:G11)+SUM(G14:G19)</f>
        <v>156785771.727</v>
      </c>
      <c r="H20" s="37">
        <f t="shared" si="1"/>
        <v>697873302.32279992</v>
      </c>
    </row>
    <row r="21" spans="1:8">
      <c r="A21" s="28"/>
      <c r="B21" s="29" t="s">
        <v>53</v>
      </c>
      <c r="C21" s="41"/>
      <c r="D21" s="41"/>
      <c r="E21" s="41"/>
      <c r="F21" s="42"/>
      <c r="G21" s="43"/>
      <c r="H21" s="44"/>
    </row>
    <row r="22" spans="1:8" ht="15.75">
      <c r="A22" s="28">
        <v>13</v>
      </c>
      <c r="B22" s="32" t="s">
        <v>54</v>
      </c>
      <c r="C22" s="467">
        <v>12500000</v>
      </c>
      <c r="D22" s="467">
        <v>906090</v>
      </c>
      <c r="E22" s="34">
        <f>C22+D22</f>
        <v>13406090</v>
      </c>
      <c r="F22" s="35">
        <v>57500000</v>
      </c>
      <c r="G22" s="36">
        <v>1488100</v>
      </c>
      <c r="H22" s="37">
        <f t="shared" si="1"/>
        <v>58988100</v>
      </c>
    </row>
    <row r="23" spans="1:8" ht="15.75">
      <c r="A23" s="28">
        <v>14</v>
      </c>
      <c r="B23" s="32" t="s">
        <v>55</v>
      </c>
      <c r="C23" s="467">
        <v>9400204.8846186176</v>
      </c>
      <c r="D23" s="467">
        <v>1410465.7893000001</v>
      </c>
      <c r="E23" s="34">
        <f t="shared" ref="E23:E40" si="2">C23+D23</f>
        <v>10810670.673918618</v>
      </c>
      <c r="F23" s="35">
        <v>9664254.5099999998</v>
      </c>
      <c r="G23" s="36">
        <v>1910565.61</v>
      </c>
      <c r="H23" s="37">
        <f t="shared" si="1"/>
        <v>11574820.119999999</v>
      </c>
    </row>
    <row r="24" spans="1:8" ht="15.75">
      <c r="A24" s="28">
        <v>15</v>
      </c>
      <c r="B24" s="32" t="s">
        <v>56</v>
      </c>
      <c r="C24" s="467">
        <v>0</v>
      </c>
      <c r="D24" s="467">
        <v>0</v>
      </c>
      <c r="E24" s="34">
        <f t="shared" si="2"/>
        <v>0</v>
      </c>
      <c r="F24" s="35">
        <v>0</v>
      </c>
      <c r="G24" s="36">
        <v>0</v>
      </c>
      <c r="H24" s="37">
        <f t="shared" si="1"/>
        <v>0</v>
      </c>
    </row>
    <row r="25" spans="1:8" ht="15.75">
      <c r="A25" s="28">
        <v>16</v>
      </c>
      <c r="B25" s="32" t="s">
        <v>57</v>
      </c>
      <c r="C25" s="467">
        <v>10290137.83</v>
      </c>
      <c r="D25" s="467">
        <v>6354104.8020000001</v>
      </c>
      <c r="E25" s="34">
        <f t="shared" si="2"/>
        <v>16644242.631999999</v>
      </c>
      <c r="F25" s="35">
        <v>500000</v>
      </c>
      <c r="G25" s="36">
        <v>0</v>
      </c>
      <c r="H25" s="37">
        <f t="shared" si="1"/>
        <v>500000</v>
      </c>
    </row>
    <row r="26" spans="1:8" ht="15.75">
      <c r="A26" s="28">
        <v>17</v>
      </c>
      <c r="B26" s="32" t="s">
        <v>58</v>
      </c>
      <c r="C26" s="468"/>
      <c r="D26" s="468"/>
      <c r="E26" s="34">
        <f t="shared" si="2"/>
        <v>0</v>
      </c>
      <c r="F26" s="42"/>
      <c r="G26" s="43"/>
      <c r="H26" s="37">
        <f t="shared" si="1"/>
        <v>0</v>
      </c>
    </row>
    <row r="27" spans="1:8" ht="15.75">
      <c r="A27" s="28">
        <v>18</v>
      </c>
      <c r="B27" s="32" t="s">
        <v>59</v>
      </c>
      <c r="C27" s="467">
        <v>467615903.25250006</v>
      </c>
      <c r="D27" s="467">
        <v>116451853.22806628</v>
      </c>
      <c r="E27" s="34">
        <f t="shared" si="2"/>
        <v>584067756.48056638</v>
      </c>
      <c r="F27" s="35">
        <v>303347289.50749999</v>
      </c>
      <c r="G27" s="36">
        <v>161535104.86604574</v>
      </c>
      <c r="H27" s="37">
        <f t="shared" si="1"/>
        <v>464882394.37354577</v>
      </c>
    </row>
    <row r="28" spans="1:8" ht="15.75">
      <c r="A28" s="28">
        <v>19</v>
      </c>
      <c r="B28" s="32" t="s">
        <v>60</v>
      </c>
      <c r="C28" s="467">
        <v>13511449.489999998</v>
      </c>
      <c r="D28" s="467">
        <v>1347851.8699999999</v>
      </c>
      <c r="E28" s="34">
        <f t="shared" si="2"/>
        <v>14859301.359999998</v>
      </c>
      <c r="F28" s="35">
        <v>10057057.159999998</v>
      </c>
      <c r="G28" s="36">
        <v>2738273.08</v>
      </c>
      <c r="H28" s="37">
        <f t="shared" si="1"/>
        <v>12795330.239999998</v>
      </c>
    </row>
    <row r="29" spans="1:8" ht="15.75">
      <c r="A29" s="28">
        <v>20</v>
      </c>
      <c r="B29" s="32" t="s">
        <v>61</v>
      </c>
      <c r="C29" s="467">
        <v>45126071.159999996</v>
      </c>
      <c r="D29" s="467">
        <v>9622507.2100000009</v>
      </c>
      <c r="E29" s="34">
        <f t="shared" si="2"/>
        <v>54748578.369999997</v>
      </c>
      <c r="F29" s="35">
        <v>22905486.279999997</v>
      </c>
      <c r="G29" s="36">
        <v>1060054.5599999998</v>
      </c>
      <c r="H29" s="37">
        <f t="shared" si="1"/>
        <v>23965540.839999996</v>
      </c>
    </row>
    <row r="30" spans="1:8" ht="15.75">
      <c r="A30" s="28">
        <v>21</v>
      </c>
      <c r="B30" s="32" t="s">
        <v>62</v>
      </c>
      <c r="C30" s="467">
        <v>13119900</v>
      </c>
      <c r="D30" s="467">
        <v>0</v>
      </c>
      <c r="E30" s="34">
        <f t="shared" si="2"/>
        <v>13119900</v>
      </c>
      <c r="F30" s="35">
        <v>8119900.0000000009</v>
      </c>
      <c r="G30" s="36">
        <v>0</v>
      </c>
      <c r="H30" s="37">
        <f t="shared" si="1"/>
        <v>8119900.0000000009</v>
      </c>
    </row>
    <row r="31" spans="1:8">
      <c r="A31" s="28">
        <v>22</v>
      </c>
      <c r="B31" s="40" t="s">
        <v>63</v>
      </c>
      <c r="C31" s="34">
        <f>SUM(C22:C30)</f>
        <v>571563666.61711872</v>
      </c>
      <c r="D31" s="34">
        <f>SUM(D22:D30)</f>
        <v>136092872.89936629</v>
      </c>
      <c r="E31" s="34">
        <f>C31+D31</f>
        <v>707656539.51648498</v>
      </c>
      <c r="F31" s="34">
        <f>SUM(F22:F30)</f>
        <v>412093987.45749998</v>
      </c>
      <c r="G31" s="34">
        <f>SUM(G22:G30)</f>
        <v>168732098.11604577</v>
      </c>
      <c r="H31" s="37">
        <f t="shared" si="1"/>
        <v>580826085.57354569</v>
      </c>
    </row>
    <row r="32" spans="1:8">
      <c r="A32" s="28"/>
      <c r="B32" s="29" t="s">
        <v>64</v>
      </c>
      <c r="C32" s="41"/>
      <c r="D32" s="41"/>
      <c r="E32" s="33"/>
      <c r="F32" s="42"/>
      <c r="G32" s="43"/>
      <c r="H32" s="44"/>
    </row>
    <row r="33" spans="1:8" ht="15.75">
      <c r="A33" s="28">
        <v>23</v>
      </c>
      <c r="B33" s="32" t="s">
        <v>65</v>
      </c>
      <c r="C33" s="467">
        <v>4400000</v>
      </c>
      <c r="D33" s="41"/>
      <c r="E33" s="34">
        <f t="shared" si="2"/>
        <v>4400000</v>
      </c>
      <c r="F33" s="469">
        <v>4400000</v>
      </c>
      <c r="G33" s="43"/>
      <c r="H33" s="37">
        <f t="shared" si="1"/>
        <v>4400000</v>
      </c>
    </row>
    <row r="34" spans="1:8" ht="15.75">
      <c r="A34" s="28">
        <v>24</v>
      </c>
      <c r="B34" s="32" t="s">
        <v>66</v>
      </c>
      <c r="C34" s="467">
        <v>0</v>
      </c>
      <c r="D34" s="41"/>
      <c r="E34" s="34">
        <f t="shared" si="2"/>
        <v>0</v>
      </c>
      <c r="F34" s="469">
        <v>0</v>
      </c>
      <c r="G34" s="43"/>
      <c r="H34" s="37">
        <f t="shared" si="1"/>
        <v>0</v>
      </c>
    </row>
    <row r="35" spans="1:8" ht="15.75">
      <c r="A35" s="28">
        <v>25</v>
      </c>
      <c r="B35" s="39" t="s">
        <v>67</v>
      </c>
      <c r="C35" s="467">
        <v>0</v>
      </c>
      <c r="D35" s="41"/>
      <c r="E35" s="34">
        <f t="shared" si="2"/>
        <v>0</v>
      </c>
      <c r="F35" s="469">
        <v>0</v>
      </c>
      <c r="G35" s="43"/>
      <c r="H35" s="37">
        <f t="shared" si="1"/>
        <v>0</v>
      </c>
    </row>
    <row r="36" spans="1:8" ht="15.75">
      <c r="A36" s="28">
        <v>26</v>
      </c>
      <c r="B36" s="32" t="s">
        <v>68</v>
      </c>
      <c r="C36" s="467">
        <v>0</v>
      </c>
      <c r="D36" s="41"/>
      <c r="E36" s="34">
        <f t="shared" si="2"/>
        <v>0</v>
      </c>
      <c r="F36" s="469">
        <v>0</v>
      </c>
      <c r="G36" s="43"/>
      <c r="H36" s="37">
        <f t="shared" si="1"/>
        <v>0</v>
      </c>
    </row>
    <row r="37" spans="1:8" ht="15.75">
      <c r="A37" s="28">
        <v>27</v>
      </c>
      <c r="B37" s="32" t="s">
        <v>69</v>
      </c>
      <c r="C37" s="467">
        <v>0</v>
      </c>
      <c r="D37" s="41"/>
      <c r="E37" s="34">
        <f t="shared" si="2"/>
        <v>0</v>
      </c>
      <c r="F37" s="469">
        <v>0</v>
      </c>
      <c r="G37" s="43"/>
      <c r="H37" s="37">
        <f t="shared" si="1"/>
        <v>0</v>
      </c>
    </row>
    <row r="38" spans="1:8" ht="15.75">
      <c r="A38" s="28">
        <v>28</v>
      </c>
      <c r="B38" s="32" t="s">
        <v>70</v>
      </c>
      <c r="C38" s="467">
        <v>118418730.56999989</v>
      </c>
      <c r="D38" s="41"/>
      <c r="E38" s="34">
        <f t="shared" si="2"/>
        <v>118418730.56999989</v>
      </c>
      <c r="F38" s="469">
        <v>112250757.76999997</v>
      </c>
      <c r="G38" s="43"/>
      <c r="H38" s="37">
        <f t="shared" si="1"/>
        <v>112250757.76999997</v>
      </c>
    </row>
    <row r="39" spans="1:8" ht="15.75">
      <c r="A39" s="28">
        <v>29</v>
      </c>
      <c r="B39" s="32" t="s">
        <v>71</v>
      </c>
      <c r="C39" s="467">
        <v>396459</v>
      </c>
      <c r="D39" s="41"/>
      <c r="E39" s="34">
        <f t="shared" si="2"/>
        <v>396459</v>
      </c>
      <c r="F39" s="469">
        <v>396459</v>
      </c>
      <c r="G39" s="43"/>
      <c r="H39" s="37">
        <f t="shared" si="1"/>
        <v>396459</v>
      </c>
    </row>
    <row r="40" spans="1:8" ht="15.75">
      <c r="A40" s="28">
        <v>30</v>
      </c>
      <c r="B40" s="296" t="s">
        <v>277</v>
      </c>
      <c r="C40" s="467">
        <v>123215189.56999989</v>
      </c>
      <c r="D40" s="41"/>
      <c r="E40" s="34">
        <f t="shared" si="2"/>
        <v>123215189.56999989</v>
      </c>
      <c r="F40" s="469">
        <v>117047216.76999997</v>
      </c>
      <c r="G40" s="43"/>
      <c r="H40" s="37">
        <f t="shared" si="1"/>
        <v>117047216.76999997</v>
      </c>
    </row>
    <row r="41" spans="1:8" ht="15" thickBot="1">
      <c r="A41" s="45">
        <v>31</v>
      </c>
      <c r="B41" s="46" t="s">
        <v>72</v>
      </c>
      <c r="C41" s="47">
        <f>C31+C40</f>
        <v>694778856.18711865</v>
      </c>
      <c r="D41" s="47">
        <f>D31+D40</f>
        <v>136092872.89936629</v>
      </c>
      <c r="E41" s="47">
        <f>C41+D41</f>
        <v>830871729.08648491</v>
      </c>
      <c r="F41" s="47">
        <f>F31+F40</f>
        <v>529141204.22749996</v>
      </c>
      <c r="G41" s="47">
        <f>G31+G40</f>
        <v>168732098.11604577</v>
      </c>
      <c r="H41" s="48">
        <f>F41+G41</f>
        <v>697873302.34354568</v>
      </c>
    </row>
    <row r="43" spans="1:8">
      <c r="B43" s="4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  <ignoredErrors>
    <ignoredError sqref="E16:E17 E18 E20 E31 E41 E14 H16 H18" formula="1"/>
    <ignoredError sqref="C20:D20 F20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pane xSplit="1" ySplit="6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F66" sqref="F66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JSC "CREDO BANK"</v>
      </c>
      <c r="C1" s="3"/>
    </row>
    <row r="2" spans="1:8">
      <c r="A2" s="2" t="s">
        <v>36</v>
      </c>
      <c r="B2" s="366" t="s">
        <v>521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1" t="s">
        <v>204</v>
      </c>
      <c r="B4" s="248" t="s">
        <v>27</v>
      </c>
      <c r="C4" s="21"/>
      <c r="D4" s="23"/>
      <c r="E4" s="23"/>
      <c r="F4" s="24"/>
      <c r="G4" s="24"/>
      <c r="H4" s="52" t="s">
        <v>78</v>
      </c>
    </row>
    <row r="5" spans="1:8">
      <c r="A5" s="53" t="s">
        <v>11</v>
      </c>
      <c r="B5" s="54"/>
      <c r="C5" s="522" t="s">
        <v>73</v>
      </c>
      <c r="D5" s="523"/>
      <c r="E5" s="524"/>
      <c r="F5" s="522" t="s">
        <v>77</v>
      </c>
      <c r="G5" s="523"/>
      <c r="H5" s="525"/>
    </row>
    <row r="6" spans="1:8">
      <c r="A6" s="55" t="s">
        <v>11</v>
      </c>
      <c r="B6" s="56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8" t="s">
        <v>76</v>
      </c>
    </row>
    <row r="7" spans="1:8">
      <c r="A7" s="59"/>
      <c r="B7" s="248" t="s">
        <v>203</v>
      </c>
      <c r="C7" s="60"/>
      <c r="D7" s="60"/>
      <c r="E7" s="60"/>
      <c r="F7" s="60"/>
      <c r="G7" s="60"/>
      <c r="H7" s="61"/>
    </row>
    <row r="8" spans="1:8">
      <c r="A8" s="59">
        <v>1</v>
      </c>
      <c r="B8" s="62" t="s">
        <v>202</v>
      </c>
      <c r="C8" s="60">
        <v>495101.91</v>
      </c>
      <c r="D8" s="60">
        <v>40935.699999999997</v>
      </c>
      <c r="E8" s="471">
        <f t="shared" ref="E8:E22" si="0">C8+D8</f>
        <v>536037.61</v>
      </c>
      <c r="F8" s="60">
        <v>399483.03</v>
      </c>
      <c r="G8" s="60">
        <v>215370.46</v>
      </c>
      <c r="H8" s="475">
        <f t="shared" ref="H8:H22" si="1">F8+G8</f>
        <v>614853.49</v>
      </c>
    </row>
    <row r="9" spans="1:8">
      <c r="A9" s="59">
        <v>2</v>
      </c>
      <c r="B9" s="62" t="s">
        <v>201</v>
      </c>
      <c r="C9" s="63">
        <f>C10+C11+C12+C13+C14+C15+C16+C17+C18</f>
        <v>30576606.66</v>
      </c>
      <c r="D9" s="63">
        <f>D10+D11+D12+D13+D14+D15+D16+D17+D18</f>
        <v>2173820.5500000003</v>
      </c>
      <c r="E9" s="471">
        <f t="shared" si="0"/>
        <v>32750427.210000001</v>
      </c>
      <c r="F9" s="63">
        <f>F10+F11+F12+F13+F14+F15+F16+F17+F18</f>
        <v>25550087.550000001</v>
      </c>
      <c r="G9" s="63">
        <f>G10+G11+G12+G13+G14+G15+G16+G17+G18</f>
        <v>2767828.83</v>
      </c>
      <c r="H9" s="475">
        <f t="shared" si="1"/>
        <v>28317916.380000003</v>
      </c>
    </row>
    <row r="10" spans="1:8">
      <c r="A10" s="59">
        <v>2.1</v>
      </c>
      <c r="B10" s="64" t="s">
        <v>200</v>
      </c>
      <c r="C10" s="60">
        <v>0</v>
      </c>
      <c r="D10" s="60">
        <v>0</v>
      </c>
      <c r="E10" s="471">
        <f t="shared" si="0"/>
        <v>0</v>
      </c>
      <c r="F10" s="60">
        <v>0</v>
      </c>
      <c r="G10" s="60">
        <v>0</v>
      </c>
      <c r="H10" s="475">
        <f t="shared" si="1"/>
        <v>0</v>
      </c>
    </row>
    <row r="11" spans="1:8">
      <c r="A11" s="59">
        <v>2.2000000000000002</v>
      </c>
      <c r="B11" s="64" t="s">
        <v>199</v>
      </c>
      <c r="C11" s="60">
        <v>74288.759999999995</v>
      </c>
      <c r="D11" s="60">
        <v>255388.9</v>
      </c>
      <c r="E11" s="471">
        <f t="shared" si="0"/>
        <v>329677.65999999997</v>
      </c>
      <c r="F11" s="60">
        <v>48319.72</v>
      </c>
      <c r="G11" s="60">
        <v>209060.98</v>
      </c>
      <c r="H11" s="475">
        <f t="shared" si="1"/>
        <v>257380.7</v>
      </c>
    </row>
    <row r="12" spans="1:8">
      <c r="A12" s="59">
        <v>2.2999999999999998</v>
      </c>
      <c r="B12" s="64" t="s">
        <v>198</v>
      </c>
      <c r="C12" s="60">
        <v>0</v>
      </c>
      <c r="D12" s="60">
        <v>0</v>
      </c>
      <c r="E12" s="471">
        <f t="shared" si="0"/>
        <v>0</v>
      </c>
      <c r="F12" s="60">
        <v>0</v>
      </c>
      <c r="G12" s="60">
        <v>0</v>
      </c>
      <c r="H12" s="475">
        <f t="shared" si="1"/>
        <v>0</v>
      </c>
    </row>
    <row r="13" spans="1:8">
      <c r="A13" s="59">
        <v>2.4</v>
      </c>
      <c r="B13" s="64" t="s">
        <v>197</v>
      </c>
      <c r="C13" s="60">
        <v>0</v>
      </c>
      <c r="D13" s="60">
        <v>0</v>
      </c>
      <c r="E13" s="471">
        <f t="shared" si="0"/>
        <v>0</v>
      </c>
      <c r="F13" s="60">
        <v>0</v>
      </c>
      <c r="G13" s="60">
        <v>0</v>
      </c>
      <c r="H13" s="475">
        <f t="shared" si="1"/>
        <v>0</v>
      </c>
    </row>
    <row r="14" spans="1:8">
      <c r="A14" s="59">
        <v>2.5</v>
      </c>
      <c r="B14" s="64" t="s">
        <v>196</v>
      </c>
      <c r="C14" s="60">
        <v>1779.26</v>
      </c>
      <c r="D14" s="60">
        <v>21264.19</v>
      </c>
      <c r="E14" s="471">
        <f t="shared" si="0"/>
        <v>23043.449999999997</v>
      </c>
      <c r="F14" s="60">
        <v>1888.44</v>
      </c>
      <c r="G14" s="60">
        <v>11628.68</v>
      </c>
      <c r="H14" s="475">
        <f t="shared" si="1"/>
        <v>13517.12</v>
      </c>
    </row>
    <row r="15" spans="1:8">
      <c r="A15" s="59">
        <v>2.6</v>
      </c>
      <c r="B15" s="64" t="s">
        <v>195</v>
      </c>
      <c r="C15" s="60">
        <v>10415.33</v>
      </c>
      <c r="D15" s="60">
        <v>22415.21</v>
      </c>
      <c r="E15" s="471">
        <f t="shared" si="0"/>
        <v>32830.54</v>
      </c>
      <c r="F15" s="60">
        <v>8846.3700000000008</v>
      </c>
      <c r="G15" s="60">
        <v>13260.92</v>
      </c>
      <c r="H15" s="475">
        <f t="shared" si="1"/>
        <v>22107.29</v>
      </c>
    </row>
    <row r="16" spans="1:8">
      <c r="A16" s="59">
        <v>2.7</v>
      </c>
      <c r="B16" s="64" t="s">
        <v>194</v>
      </c>
      <c r="C16" s="60">
        <v>5546.37</v>
      </c>
      <c r="D16" s="60">
        <v>52541.440000000002</v>
      </c>
      <c r="E16" s="471">
        <f t="shared" si="0"/>
        <v>58087.810000000005</v>
      </c>
      <c r="F16" s="60">
        <v>6795.26</v>
      </c>
      <c r="G16" s="60">
        <v>52300.24</v>
      </c>
      <c r="H16" s="475">
        <f t="shared" si="1"/>
        <v>59095.5</v>
      </c>
    </row>
    <row r="17" spans="1:8">
      <c r="A17" s="59">
        <v>2.8</v>
      </c>
      <c r="B17" s="64" t="s">
        <v>193</v>
      </c>
      <c r="C17" s="60">
        <v>30478278.34</v>
      </c>
      <c r="D17" s="60">
        <v>1794005.92</v>
      </c>
      <c r="E17" s="471">
        <f t="shared" si="0"/>
        <v>32272284.259999998</v>
      </c>
      <c r="F17" s="60">
        <v>25476394.5</v>
      </c>
      <c r="G17" s="60">
        <v>2449942.91</v>
      </c>
      <c r="H17" s="475">
        <f t="shared" si="1"/>
        <v>27926337.41</v>
      </c>
    </row>
    <row r="18" spans="1:8">
      <c r="A18" s="59">
        <v>2.9</v>
      </c>
      <c r="B18" s="64" t="s">
        <v>192</v>
      </c>
      <c r="C18" s="60">
        <v>6298.6</v>
      </c>
      <c r="D18" s="60">
        <v>28204.89</v>
      </c>
      <c r="E18" s="471">
        <f t="shared" si="0"/>
        <v>34503.49</v>
      </c>
      <c r="F18" s="60">
        <v>7843.26</v>
      </c>
      <c r="G18" s="60">
        <v>31635.1</v>
      </c>
      <c r="H18" s="475">
        <f t="shared" si="1"/>
        <v>39478.36</v>
      </c>
    </row>
    <row r="19" spans="1:8">
      <c r="A19" s="59">
        <v>3</v>
      </c>
      <c r="B19" s="62" t="s">
        <v>191</v>
      </c>
      <c r="C19" s="60">
        <v>3115351.71</v>
      </c>
      <c r="D19" s="60">
        <v>249175.72</v>
      </c>
      <c r="E19" s="471">
        <f t="shared" si="0"/>
        <v>3364527.43</v>
      </c>
      <c r="F19" s="60">
        <v>891729.73</v>
      </c>
      <c r="G19" s="60">
        <v>244073.66</v>
      </c>
      <c r="H19" s="475">
        <f t="shared" si="1"/>
        <v>1135803.3899999999</v>
      </c>
    </row>
    <row r="20" spans="1:8">
      <c r="A20" s="59">
        <v>4</v>
      </c>
      <c r="B20" s="62" t="s">
        <v>190</v>
      </c>
      <c r="C20" s="60">
        <v>46657.53</v>
      </c>
      <c r="D20" s="60">
        <v>0</v>
      </c>
      <c r="E20" s="471">
        <f t="shared" si="0"/>
        <v>46657.53</v>
      </c>
      <c r="F20" s="60">
        <v>0</v>
      </c>
      <c r="G20" s="60">
        <v>0</v>
      </c>
      <c r="H20" s="475">
        <f t="shared" si="1"/>
        <v>0</v>
      </c>
    </row>
    <row r="21" spans="1:8">
      <c r="A21" s="59">
        <v>5</v>
      </c>
      <c r="B21" s="62" t="s">
        <v>189</v>
      </c>
      <c r="C21" s="60">
        <v>0</v>
      </c>
      <c r="D21" s="60">
        <v>0</v>
      </c>
      <c r="E21" s="471">
        <f t="shared" si="0"/>
        <v>0</v>
      </c>
      <c r="F21" s="60">
        <v>0</v>
      </c>
      <c r="G21" s="60">
        <v>0</v>
      </c>
      <c r="H21" s="475">
        <f t="shared" si="1"/>
        <v>0</v>
      </c>
    </row>
    <row r="22" spans="1:8">
      <c r="A22" s="59">
        <v>6</v>
      </c>
      <c r="B22" s="65" t="s">
        <v>188</v>
      </c>
      <c r="C22" s="63">
        <f>C8+C9+C19+C20+C21</f>
        <v>34233717.810000002</v>
      </c>
      <c r="D22" s="63">
        <f>D8+D9+D19+D20+D21</f>
        <v>2463931.9700000007</v>
      </c>
      <c r="E22" s="471">
        <f t="shared" si="0"/>
        <v>36697649.780000001</v>
      </c>
      <c r="F22" s="63">
        <f>F8+F9+F19+F20+F21</f>
        <v>26841300.310000002</v>
      </c>
      <c r="G22" s="63">
        <f>G8+G9+G19+G20+G21</f>
        <v>3227272.95</v>
      </c>
      <c r="H22" s="475">
        <f t="shared" si="1"/>
        <v>30068573.260000002</v>
      </c>
    </row>
    <row r="23" spans="1:8">
      <c r="A23" s="59"/>
      <c r="B23" s="248" t="s">
        <v>187</v>
      </c>
      <c r="C23" s="66"/>
      <c r="D23" s="66"/>
      <c r="E23" s="67"/>
      <c r="F23" s="66"/>
      <c r="G23" s="66"/>
      <c r="H23" s="68"/>
    </row>
    <row r="24" spans="1:8">
      <c r="A24" s="59">
        <v>7</v>
      </c>
      <c r="B24" s="62" t="s">
        <v>186</v>
      </c>
      <c r="C24" s="60">
        <v>0</v>
      </c>
      <c r="D24" s="60">
        <v>0</v>
      </c>
      <c r="E24" s="471">
        <f t="shared" ref="E24:E31" si="2">C24+D24</f>
        <v>0</v>
      </c>
      <c r="F24" s="60">
        <v>0</v>
      </c>
      <c r="G24" s="60">
        <v>0</v>
      </c>
      <c r="H24" s="475">
        <f t="shared" ref="H24:H31" si="3">F24+G24</f>
        <v>0</v>
      </c>
    </row>
    <row r="25" spans="1:8">
      <c r="A25" s="59">
        <v>8</v>
      </c>
      <c r="B25" s="62" t="s">
        <v>185</v>
      </c>
      <c r="C25" s="60">
        <v>166894.41</v>
      </c>
      <c r="D25" s="60">
        <v>33568.449999999997</v>
      </c>
      <c r="E25" s="471">
        <f t="shared" si="2"/>
        <v>200462.86</v>
      </c>
      <c r="F25" s="60">
        <v>0</v>
      </c>
      <c r="G25" s="60">
        <v>0</v>
      </c>
      <c r="H25" s="475">
        <f t="shared" si="3"/>
        <v>0</v>
      </c>
    </row>
    <row r="26" spans="1:8">
      <c r="A26" s="59">
        <v>9</v>
      </c>
      <c r="B26" s="62" t="s">
        <v>184</v>
      </c>
      <c r="C26" s="60">
        <v>515345.22</v>
      </c>
      <c r="D26" s="60">
        <v>570.17999999999995</v>
      </c>
      <c r="E26" s="471">
        <f t="shared" si="2"/>
        <v>515915.39999999997</v>
      </c>
      <c r="F26" s="60">
        <v>1427848.63</v>
      </c>
      <c r="G26" s="60">
        <v>1189.54</v>
      </c>
      <c r="H26" s="475">
        <f t="shared" si="3"/>
        <v>1429038.17</v>
      </c>
    </row>
    <row r="27" spans="1:8">
      <c r="A27" s="59">
        <v>10</v>
      </c>
      <c r="B27" s="62" t="s">
        <v>183</v>
      </c>
      <c r="C27" s="60">
        <v>0</v>
      </c>
      <c r="D27" s="60">
        <v>0</v>
      </c>
      <c r="E27" s="471">
        <f t="shared" si="2"/>
        <v>0</v>
      </c>
      <c r="F27" s="60">
        <v>0</v>
      </c>
      <c r="G27" s="60">
        <v>0</v>
      </c>
      <c r="H27" s="475">
        <f t="shared" si="3"/>
        <v>0</v>
      </c>
    </row>
    <row r="28" spans="1:8">
      <c r="A28" s="59">
        <v>11</v>
      </c>
      <c r="B28" s="62" t="s">
        <v>182</v>
      </c>
      <c r="C28" s="60">
        <v>13509705.630000001</v>
      </c>
      <c r="D28" s="60">
        <v>1601779.2100000002</v>
      </c>
      <c r="E28" s="471">
        <f t="shared" si="2"/>
        <v>15111484.840000002</v>
      </c>
      <c r="F28" s="60">
        <v>8459773.5999999996</v>
      </c>
      <c r="G28" s="60">
        <v>2552490.21</v>
      </c>
      <c r="H28" s="475">
        <f t="shared" si="3"/>
        <v>11012263.809999999</v>
      </c>
    </row>
    <row r="29" spans="1:8">
      <c r="A29" s="59">
        <v>12</v>
      </c>
      <c r="B29" s="62" t="s">
        <v>181</v>
      </c>
      <c r="C29" s="60">
        <v>0</v>
      </c>
      <c r="D29" s="60">
        <v>0</v>
      </c>
      <c r="E29" s="471">
        <f t="shared" si="2"/>
        <v>0</v>
      </c>
      <c r="F29" s="60">
        <v>0</v>
      </c>
      <c r="G29" s="60">
        <v>0</v>
      </c>
      <c r="H29" s="475">
        <f t="shared" si="3"/>
        <v>0</v>
      </c>
    </row>
    <row r="30" spans="1:8">
      <c r="A30" s="59">
        <v>13</v>
      </c>
      <c r="B30" s="69" t="s">
        <v>180</v>
      </c>
      <c r="C30" s="63">
        <f>C24+C25+C26+C27+C28+C29</f>
        <v>14191945.260000002</v>
      </c>
      <c r="D30" s="63">
        <f>D24+D25+D26+D27+D28+D29</f>
        <v>1635917.84</v>
      </c>
      <c r="E30" s="471">
        <f t="shared" si="2"/>
        <v>15827863.100000001</v>
      </c>
      <c r="F30" s="63">
        <f>F24+F25+F26+F27+F28+F29</f>
        <v>9887622.2300000004</v>
      </c>
      <c r="G30" s="63">
        <f>G24+G25+G26+G27+G28+G29</f>
        <v>2553679.75</v>
      </c>
      <c r="H30" s="475">
        <f t="shared" si="3"/>
        <v>12441301.98</v>
      </c>
    </row>
    <row r="31" spans="1:8">
      <c r="A31" s="59">
        <v>14</v>
      </c>
      <c r="B31" s="69" t="s">
        <v>179</v>
      </c>
      <c r="C31" s="63">
        <f>C22-C30</f>
        <v>20041772.550000001</v>
      </c>
      <c r="D31" s="63">
        <f>D22-D30</f>
        <v>828014.13000000059</v>
      </c>
      <c r="E31" s="471">
        <f t="shared" si="2"/>
        <v>20869786.68</v>
      </c>
      <c r="F31" s="63">
        <f>F22-F30</f>
        <v>16953678.080000002</v>
      </c>
      <c r="G31" s="63">
        <f>G22-G30</f>
        <v>673593.20000000019</v>
      </c>
      <c r="H31" s="475">
        <f t="shared" si="3"/>
        <v>17627271.280000001</v>
      </c>
    </row>
    <row r="32" spans="1:8">
      <c r="A32" s="59"/>
      <c r="B32" s="70"/>
      <c r="C32" s="70"/>
      <c r="D32" s="71"/>
      <c r="E32" s="67"/>
      <c r="F32" s="71"/>
      <c r="G32" s="71"/>
      <c r="H32" s="476"/>
    </row>
    <row r="33" spans="1:8">
      <c r="A33" s="59"/>
      <c r="B33" s="70" t="s">
        <v>178</v>
      </c>
      <c r="C33" s="66"/>
      <c r="D33" s="66"/>
      <c r="E33" s="67"/>
      <c r="F33" s="66"/>
      <c r="G33" s="66"/>
      <c r="H33" s="476"/>
    </row>
    <row r="34" spans="1:8">
      <c r="A34" s="59">
        <v>15</v>
      </c>
      <c r="B34" s="72" t="s">
        <v>177</v>
      </c>
      <c r="C34" s="73">
        <f>C35-C36</f>
        <v>9635627.5499999989</v>
      </c>
      <c r="D34" s="73">
        <f>D35-D36</f>
        <v>38954.479999999865</v>
      </c>
      <c r="E34" s="471">
        <f t="shared" ref="E34:E45" si="4">C34+D34</f>
        <v>9674582.0299999993</v>
      </c>
      <c r="F34" s="73">
        <f>F35-F36</f>
        <v>6725987.1000000024</v>
      </c>
      <c r="G34" s="73">
        <f>G35-G36</f>
        <v>228508.10000000009</v>
      </c>
      <c r="H34" s="471">
        <f t="shared" ref="H34:H45" si="5">F34+G34</f>
        <v>6954495.200000003</v>
      </c>
    </row>
    <row r="35" spans="1:8">
      <c r="A35" s="59">
        <v>15.1</v>
      </c>
      <c r="B35" s="64" t="s">
        <v>176</v>
      </c>
      <c r="C35" s="60">
        <v>10931040.459999999</v>
      </c>
      <c r="D35" s="60">
        <v>471428.75999999989</v>
      </c>
      <c r="E35" s="471">
        <f t="shared" si="4"/>
        <v>11402469.219999999</v>
      </c>
      <c r="F35" s="60">
        <v>7918593.9600000028</v>
      </c>
      <c r="G35" s="60">
        <v>644986.82000000007</v>
      </c>
      <c r="H35" s="471">
        <f t="shared" si="5"/>
        <v>8563580.7800000031</v>
      </c>
    </row>
    <row r="36" spans="1:8">
      <c r="A36" s="59">
        <v>15.2</v>
      </c>
      <c r="B36" s="64" t="s">
        <v>175</v>
      </c>
      <c r="C36" s="60">
        <v>1295412.9099999999</v>
      </c>
      <c r="D36" s="60">
        <v>432474.28</v>
      </c>
      <c r="E36" s="471">
        <f t="shared" si="4"/>
        <v>1727887.19</v>
      </c>
      <c r="F36" s="60">
        <v>1192606.8600000001</v>
      </c>
      <c r="G36" s="60">
        <v>416478.71999999997</v>
      </c>
      <c r="H36" s="471">
        <f t="shared" si="5"/>
        <v>1609085.58</v>
      </c>
    </row>
    <row r="37" spans="1:8">
      <c r="A37" s="59">
        <v>16</v>
      </c>
      <c r="B37" s="62" t="s">
        <v>174</v>
      </c>
      <c r="C37" s="60">
        <v>0</v>
      </c>
      <c r="D37" s="60">
        <v>0</v>
      </c>
      <c r="E37" s="471">
        <f t="shared" si="4"/>
        <v>0</v>
      </c>
      <c r="F37" s="60">
        <v>0</v>
      </c>
      <c r="G37" s="60">
        <v>0</v>
      </c>
      <c r="H37" s="471">
        <f t="shared" si="5"/>
        <v>0</v>
      </c>
    </row>
    <row r="38" spans="1:8">
      <c r="A38" s="59">
        <v>17</v>
      </c>
      <c r="B38" s="62" t="s">
        <v>173</v>
      </c>
      <c r="C38" s="60">
        <v>0</v>
      </c>
      <c r="D38" s="60">
        <v>0</v>
      </c>
      <c r="E38" s="471">
        <f t="shared" si="4"/>
        <v>0</v>
      </c>
      <c r="F38" s="60">
        <v>0</v>
      </c>
      <c r="G38" s="60">
        <v>0</v>
      </c>
      <c r="H38" s="471">
        <f t="shared" si="5"/>
        <v>0</v>
      </c>
    </row>
    <row r="39" spans="1:8">
      <c r="A39" s="59">
        <v>18</v>
      </c>
      <c r="B39" s="62" t="s">
        <v>172</v>
      </c>
      <c r="C39" s="60">
        <v>0</v>
      </c>
      <c r="D39" s="60">
        <v>0</v>
      </c>
      <c r="E39" s="471">
        <f t="shared" si="4"/>
        <v>0</v>
      </c>
      <c r="F39" s="60">
        <v>0</v>
      </c>
      <c r="G39" s="60">
        <v>0</v>
      </c>
      <c r="H39" s="471">
        <f t="shared" si="5"/>
        <v>0</v>
      </c>
    </row>
    <row r="40" spans="1:8">
      <c r="A40" s="59">
        <v>19</v>
      </c>
      <c r="B40" s="62" t="s">
        <v>171</v>
      </c>
      <c r="C40" s="60">
        <v>209560.66000000003</v>
      </c>
      <c r="D40" s="60"/>
      <c r="E40" s="471">
        <f t="shared" si="4"/>
        <v>209560.66000000003</v>
      </c>
      <c r="F40" s="60">
        <v>-955526.44</v>
      </c>
      <c r="G40" s="60"/>
      <c r="H40" s="471">
        <f t="shared" si="5"/>
        <v>-955526.44</v>
      </c>
    </row>
    <row r="41" spans="1:8">
      <c r="A41" s="59">
        <v>20</v>
      </c>
      <c r="B41" s="62" t="s">
        <v>170</v>
      </c>
      <c r="C41" s="60">
        <v>62815.069999888539</v>
      </c>
      <c r="D41" s="60"/>
      <c r="E41" s="471">
        <f t="shared" si="4"/>
        <v>62815.069999888539</v>
      </c>
      <c r="F41" s="60">
        <v>406730.62999996543</v>
      </c>
      <c r="G41" s="60"/>
      <c r="H41" s="471">
        <f t="shared" si="5"/>
        <v>406730.62999996543</v>
      </c>
    </row>
    <row r="42" spans="1:8">
      <c r="A42" s="59">
        <v>21</v>
      </c>
      <c r="B42" s="62" t="s">
        <v>169</v>
      </c>
      <c r="C42" s="60">
        <v>74013.77999999997</v>
      </c>
      <c r="D42" s="60">
        <v>0</v>
      </c>
      <c r="E42" s="471">
        <f t="shared" si="4"/>
        <v>74013.77999999997</v>
      </c>
      <c r="F42" s="60">
        <v>11729.57</v>
      </c>
      <c r="G42" s="60">
        <v>0</v>
      </c>
      <c r="H42" s="471">
        <f t="shared" si="5"/>
        <v>11729.57</v>
      </c>
    </row>
    <row r="43" spans="1:8">
      <c r="A43" s="59">
        <v>22</v>
      </c>
      <c r="B43" s="62" t="s">
        <v>168</v>
      </c>
      <c r="C43" s="60">
        <v>220305.81</v>
      </c>
      <c r="D43" s="60">
        <v>0</v>
      </c>
      <c r="E43" s="471">
        <f t="shared" si="4"/>
        <v>220305.81</v>
      </c>
      <c r="F43" s="60">
        <v>100436.58</v>
      </c>
      <c r="G43" s="60">
        <v>0</v>
      </c>
      <c r="H43" s="471">
        <f t="shared" si="5"/>
        <v>100436.58</v>
      </c>
    </row>
    <row r="44" spans="1:8">
      <c r="A44" s="59">
        <v>23</v>
      </c>
      <c r="B44" s="62" t="s">
        <v>167</v>
      </c>
      <c r="C44" s="60">
        <v>104393.09</v>
      </c>
      <c r="D44" s="60">
        <v>0</v>
      </c>
      <c r="E44" s="471">
        <f t="shared" si="4"/>
        <v>104393.09</v>
      </c>
      <c r="F44" s="60">
        <v>285263.84000000136</v>
      </c>
      <c r="G44" s="60">
        <v>0</v>
      </c>
      <c r="H44" s="471">
        <f t="shared" si="5"/>
        <v>285263.84000000136</v>
      </c>
    </row>
    <row r="45" spans="1:8">
      <c r="A45" s="59">
        <v>24</v>
      </c>
      <c r="B45" s="69" t="s">
        <v>284</v>
      </c>
      <c r="C45" s="63">
        <f>C34+C37+C38+C39+C40+C41+C42+C43+C44</f>
        <v>10306715.959999887</v>
      </c>
      <c r="D45" s="63">
        <f>D34+D37+D38+D39+D40+D41+D42+D43+D44</f>
        <v>38954.479999999865</v>
      </c>
      <c r="E45" s="471">
        <f t="shared" si="4"/>
        <v>10345670.439999888</v>
      </c>
      <c r="F45" s="63">
        <f>F34+F37+F38+F39+F40+F41+F42+F43+F44</f>
        <v>6574621.2799999695</v>
      </c>
      <c r="G45" s="63">
        <f>G34+G37+G38+G39+G40+G41+G42+G43+G44</f>
        <v>228508.10000000009</v>
      </c>
      <c r="H45" s="471">
        <f t="shared" si="5"/>
        <v>6803129.3799999692</v>
      </c>
    </row>
    <row r="46" spans="1:8">
      <c r="A46" s="59"/>
      <c r="B46" s="248" t="s">
        <v>166</v>
      </c>
      <c r="C46" s="66"/>
      <c r="D46" s="66"/>
      <c r="E46" s="67"/>
      <c r="F46" s="66"/>
      <c r="G46" s="66"/>
      <c r="H46" s="476"/>
    </row>
    <row r="47" spans="1:8">
      <c r="A47" s="59">
        <v>25</v>
      </c>
      <c r="B47" s="62" t="s">
        <v>165</v>
      </c>
      <c r="C47" s="60">
        <v>1142102.5399999998</v>
      </c>
      <c r="D47" s="60">
        <v>122258.85</v>
      </c>
      <c r="E47" s="471">
        <f t="shared" ref="E47:E54" si="6">C47+D47</f>
        <v>1264361.3899999999</v>
      </c>
      <c r="F47" s="60">
        <v>1722498.1199999999</v>
      </c>
      <c r="G47" s="60">
        <v>0</v>
      </c>
      <c r="H47" s="475">
        <f t="shared" ref="H47:H54" si="7">F47+G47</f>
        <v>1722498.1199999999</v>
      </c>
    </row>
    <row r="48" spans="1:8">
      <c r="A48" s="59">
        <v>26</v>
      </c>
      <c r="B48" s="62" t="s">
        <v>164</v>
      </c>
      <c r="C48" s="60">
        <v>830279.74000000011</v>
      </c>
      <c r="D48" s="60">
        <v>43899.8</v>
      </c>
      <c r="E48" s="471">
        <f t="shared" si="6"/>
        <v>874179.54000000015</v>
      </c>
      <c r="F48" s="60">
        <v>754737.83000000007</v>
      </c>
      <c r="G48" s="60">
        <v>60365.85</v>
      </c>
      <c r="H48" s="475">
        <f t="shared" si="7"/>
        <v>815103.68</v>
      </c>
    </row>
    <row r="49" spans="1:8">
      <c r="A49" s="59">
        <v>27</v>
      </c>
      <c r="B49" s="62" t="s">
        <v>163</v>
      </c>
      <c r="C49" s="60">
        <v>15398615.799999999</v>
      </c>
      <c r="D49" s="60"/>
      <c r="E49" s="471">
        <f t="shared" si="6"/>
        <v>15398615.799999999</v>
      </c>
      <c r="F49" s="60">
        <v>13553121.120000001</v>
      </c>
      <c r="G49" s="60"/>
      <c r="H49" s="475">
        <f t="shared" si="7"/>
        <v>13553121.120000001</v>
      </c>
    </row>
    <row r="50" spans="1:8">
      <c r="A50" s="59">
        <v>28</v>
      </c>
      <c r="B50" s="62" t="s">
        <v>162</v>
      </c>
      <c r="C50" s="60">
        <v>123983.09</v>
      </c>
      <c r="D50" s="60"/>
      <c r="E50" s="471">
        <f t="shared" si="6"/>
        <v>123983.09</v>
      </c>
      <c r="F50" s="60">
        <v>2068863.25</v>
      </c>
      <c r="G50" s="60"/>
      <c r="H50" s="475">
        <f t="shared" si="7"/>
        <v>2068863.25</v>
      </c>
    </row>
    <row r="51" spans="1:8">
      <c r="A51" s="59">
        <v>29</v>
      </c>
      <c r="B51" s="62" t="s">
        <v>161</v>
      </c>
      <c r="C51" s="60">
        <v>2012149.05</v>
      </c>
      <c r="D51" s="60"/>
      <c r="E51" s="471">
        <f t="shared" si="6"/>
        <v>2012149.05</v>
      </c>
      <c r="F51" s="60">
        <v>864293.55999999994</v>
      </c>
      <c r="G51" s="60"/>
      <c r="H51" s="475">
        <f t="shared" si="7"/>
        <v>864293.55999999994</v>
      </c>
    </row>
    <row r="52" spans="1:8">
      <c r="A52" s="59">
        <v>30</v>
      </c>
      <c r="B52" s="62" t="s">
        <v>160</v>
      </c>
      <c r="C52" s="60">
        <v>2673568.34</v>
      </c>
      <c r="D52" s="60">
        <v>48974.81</v>
      </c>
      <c r="E52" s="471">
        <f t="shared" si="6"/>
        <v>2722543.15</v>
      </c>
      <c r="F52" s="60">
        <v>501224.11999999674</v>
      </c>
      <c r="G52" s="60">
        <v>35456.200000000004</v>
      </c>
      <c r="H52" s="475">
        <f t="shared" si="7"/>
        <v>536680.31999999669</v>
      </c>
    </row>
    <row r="53" spans="1:8">
      <c r="A53" s="59">
        <v>31</v>
      </c>
      <c r="B53" s="69" t="s">
        <v>285</v>
      </c>
      <c r="C53" s="63">
        <f>C47+C48+C49+C50+C51+C52</f>
        <v>22180698.559999999</v>
      </c>
      <c r="D53" s="63">
        <f>D47+D48+D49+D50+D51+D52</f>
        <v>215133.46000000002</v>
      </c>
      <c r="E53" s="471">
        <f t="shared" si="6"/>
        <v>22395832.02</v>
      </c>
      <c r="F53" s="63">
        <f>F47+F48+F49+F50+F51+F52</f>
        <v>19464737.999999996</v>
      </c>
      <c r="G53" s="63">
        <f>G47+G48+G49+G50+G51+G52</f>
        <v>95822.05</v>
      </c>
      <c r="H53" s="471">
        <f t="shared" si="7"/>
        <v>19560560.049999997</v>
      </c>
    </row>
    <row r="54" spans="1:8">
      <c r="A54" s="59">
        <v>32</v>
      </c>
      <c r="B54" s="69" t="s">
        <v>286</v>
      </c>
      <c r="C54" s="63">
        <f>C45-C53</f>
        <v>-11873982.600000111</v>
      </c>
      <c r="D54" s="63">
        <f>D45-D53</f>
        <v>-176178.98000000016</v>
      </c>
      <c r="E54" s="471">
        <f t="shared" si="6"/>
        <v>-12050161.580000112</v>
      </c>
      <c r="F54" s="63">
        <f>F45-F53</f>
        <v>-12890116.720000027</v>
      </c>
      <c r="G54" s="63">
        <f>G45-G53</f>
        <v>132686.0500000001</v>
      </c>
      <c r="H54" s="471">
        <f t="shared" si="7"/>
        <v>-12757430.670000026</v>
      </c>
    </row>
    <row r="55" spans="1:8">
      <c r="A55" s="59"/>
      <c r="B55" s="70"/>
      <c r="C55" s="71"/>
      <c r="D55" s="71"/>
      <c r="E55" s="472"/>
      <c r="F55" s="71"/>
      <c r="G55" s="71"/>
      <c r="H55" s="476"/>
    </row>
    <row r="56" spans="1:8">
      <c r="A56" s="59">
        <v>33</v>
      </c>
      <c r="B56" s="69" t="s">
        <v>159</v>
      </c>
      <c r="C56" s="63">
        <f>C31+C54</f>
        <v>8167789.9499998894</v>
      </c>
      <c r="D56" s="63">
        <f>D31+D54</f>
        <v>651835.15000000037</v>
      </c>
      <c r="E56" s="471">
        <f>C56+D56</f>
        <v>8819625.0999998897</v>
      </c>
      <c r="F56" s="63">
        <f>F31+F54</f>
        <v>4063561.3599999752</v>
      </c>
      <c r="G56" s="63">
        <f>G31+G54</f>
        <v>806279.25000000023</v>
      </c>
      <c r="H56" s="475">
        <f>F56+G56</f>
        <v>4869840.6099999752</v>
      </c>
    </row>
    <row r="57" spans="1:8">
      <c r="A57" s="59"/>
      <c r="B57" s="70"/>
      <c r="C57" s="71"/>
      <c r="D57" s="71"/>
      <c r="E57" s="67"/>
      <c r="F57" s="71"/>
      <c r="G57" s="71"/>
      <c r="H57" s="476"/>
    </row>
    <row r="58" spans="1:8">
      <c r="A58" s="59">
        <v>34</v>
      </c>
      <c r="B58" s="62" t="s">
        <v>158</v>
      </c>
      <c r="C58" s="60">
        <v>2260097.5300000003</v>
      </c>
      <c r="D58" s="60"/>
      <c r="E58" s="471">
        <f>C58+D58</f>
        <v>2260097.5300000003</v>
      </c>
      <c r="F58" s="60">
        <v>2139135.7299999995</v>
      </c>
      <c r="G58" s="60"/>
      <c r="H58" s="475">
        <f>F58+G58</f>
        <v>2139135.7299999995</v>
      </c>
    </row>
    <row r="59" spans="1:8" s="249" customFormat="1">
      <c r="A59" s="59">
        <v>35</v>
      </c>
      <c r="B59" s="62" t="s">
        <v>157</v>
      </c>
      <c r="C59" s="473"/>
      <c r="D59" s="60"/>
      <c r="E59" s="471">
        <f>C59+D59</f>
        <v>0</v>
      </c>
      <c r="F59" s="60"/>
      <c r="G59" s="60"/>
      <c r="H59" s="475">
        <f>F59+G59</f>
        <v>0</v>
      </c>
    </row>
    <row r="60" spans="1:8">
      <c r="A60" s="59">
        <v>36</v>
      </c>
      <c r="B60" s="62" t="s">
        <v>156</v>
      </c>
      <c r="C60" s="60">
        <v>213764.14</v>
      </c>
      <c r="D60" s="60"/>
      <c r="E60" s="471">
        <f>C60+D60</f>
        <v>213764.14</v>
      </c>
      <c r="F60" s="60">
        <v>639359.81000000006</v>
      </c>
      <c r="G60" s="60"/>
      <c r="H60" s="475">
        <f>F60+G60</f>
        <v>639359.81000000006</v>
      </c>
    </row>
    <row r="61" spans="1:8">
      <c r="A61" s="59">
        <v>37</v>
      </c>
      <c r="B61" s="69" t="s">
        <v>155</v>
      </c>
      <c r="C61" s="63">
        <f>C58+C59+C60</f>
        <v>2473861.6700000004</v>
      </c>
      <c r="D61" s="63">
        <f>D58+D59+D60</f>
        <v>0</v>
      </c>
      <c r="E61" s="471">
        <f>C61+D61</f>
        <v>2473861.6700000004</v>
      </c>
      <c r="F61" s="63">
        <f>F58+F59+F60</f>
        <v>2778495.5399999996</v>
      </c>
      <c r="G61" s="63">
        <f>G58+G59+G60</f>
        <v>0</v>
      </c>
      <c r="H61" s="475">
        <f>F61+G61</f>
        <v>2778495.5399999996</v>
      </c>
    </row>
    <row r="62" spans="1:8">
      <c r="A62" s="59"/>
      <c r="B62" s="74"/>
      <c r="C62" s="66"/>
      <c r="D62" s="66"/>
      <c r="E62" s="67"/>
      <c r="F62" s="66"/>
      <c r="G62" s="66"/>
      <c r="H62" s="476"/>
    </row>
    <row r="63" spans="1:8">
      <c r="A63" s="59">
        <v>38</v>
      </c>
      <c r="B63" s="75" t="s">
        <v>154</v>
      </c>
      <c r="C63" s="63">
        <f>C56-C61</f>
        <v>5693928.2799998894</v>
      </c>
      <c r="D63" s="63">
        <f>D56-D61</f>
        <v>651835.15000000037</v>
      </c>
      <c r="E63" s="471">
        <f>C63+D63</f>
        <v>6345763.4299998898</v>
      </c>
      <c r="F63" s="63">
        <f>F56-F61</f>
        <v>1285065.8199999756</v>
      </c>
      <c r="G63" s="63">
        <f>G56-G61</f>
        <v>806279.25000000023</v>
      </c>
      <c r="H63" s="475">
        <f>F63+G63</f>
        <v>2091345.0699999759</v>
      </c>
    </row>
    <row r="64" spans="1:8">
      <c r="A64" s="55">
        <v>39</v>
      </c>
      <c r="B64" s="62" t="s">
        <v>153</v>
      </c>
      <c r="C64" s="76">
        <v>611459.25</v>
      </c>
      <c r="D64" s="76"/>
      <c r="E64" s="471">
        <f>C64+D64</f>
        <v>611459.25</v>
      </c>
      <c r="F64" s="76">
        <v>1159347.71</v>
      </c>
      <c r="G64" s="76"/>
      <c r="H64" s="475">
        <f>F64+G64</f>
        <v>1159347.71</v>
      </c>
    </row>
    <row r="65" spans="1:8">
      <c r="A65" s="59">
        <v>40</v>
      </c>
      <c r="B65" s="69" t="s">
        <v>152</v>
      </c>
      <c r="C65" s="63">
        <f>C63-C64</f>
        <v>5082469.0299998894</v>
      </c>
      <c r="D65" s="63">
        <f>D63-D64</f>
        <v>651835.15000000037</v>
      </c>
      <c r="E65" s="471">
        <f>C65+D65</f>
        <v>5734304.1799998898</v>
      </c>
      <c r="F65" s="63">
        <f>F63-F64</f>
        <v>125718.10999997566</v>
      </c>
      <c r="G65" s="63">
        <f>G63-G64</f>
        <v>806279.25000000023</v>
      </c>
      <c r="H65" s="475">
        <f>F65+G65</f>
        <v>931997.35999997589</v>
      </c>
    </row>
    <row r="66" spans="1:8">
      <c r="A66" s="55">
        <v>41</v>
      </c>
      <c r="B66" s="62" t="s">
        <v>151</v>
      </c>
      <c r="C66" s="76">
        <v>-23850</v>
      </c>
      <c r="D66" s="76"/>
      <c r="E66" s="471">
        <f>C66+D66</f>
        <v>-23850</v>
      </c>
      <c r="F66" s="76">
        <v>-31380</v>
      </c>
      <c r="G66" s="76"/>
      <c r="H66" s="475">
        <f>F66+G66</f>
        <v>-31380</v>
      </c>
    </row>
    <row r="67" spans="1:8" ht="13.5" thickBot="1">
      <c r="A67" s="77">
        <v>42</v>
      </c>
      <c r="B67" s="78" t="s">
        <v>150</v>
      </c>
      <c r="C67" s="79">
        <f>C65+C66</f>
        <v>5058619.0299998894</v>
      </c>
      <c r="D67" s="79">
        <f>D65+D66</f>
        <v>651835.15000000037</v>
      </c>
      <c r="E67" s="474">
        <f>C67+D67</f>
        <v>5710454.1799998898</v>
      </c>
      <c r="F67" s="79">
        <f>F65+F66</f>
        <v>94338.109999975655</v>
      </c>
      <c r="G67" s="79">
        <f>G65+G66</f>
        <v>806279.25000000023</v>
      </c>
      <c r="H67" s="477">
        <f>F67+G67</f>
        <v>900617.35999997589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  <ignoredErrors>
    <ignoredError sqref="E9 E22 E30:E31 E34:E45 E53:E54 E56 E61 E63:E6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opLeftCell="A32" zoomScaleNormal="100" workbookViewId="0">
      <selection activeCell="F41" sqref="F41:G44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35</v>
      </c>
      <c r="B1" s="5" t="str">
        <f>'Info '!C2</f>
        <v>JSC "CREDO BANK"</v>
      </c>
    </row>
    <row r="2" spans="1:8">
      <c r="A2" s="2" t="s">
        <v>36</v>
      </c>
      <c r="B2" s="366" t="s">
        <v>521</v>
      </c>
    </row>
    <row r="3" spans="1:8">
      <c r="A3" s="4"/>
    </row>
    <row r="4" spans="1:8" ht="15" thickBot="1">
      <c r="A4" s="4" t="s">
        <v>79</v>
      </c>
      <c r="B4" s="4"/>
      <c r="C4" s="226"/>
      <c r="D4" s="226"/>
      <c r="E4" s="226"/>
      <c r="F4" s="227"/>
      <c r="G4" s="227"/>
      <c r="H4" s="228" t="s">
        <v>78</v>
      </c>
    </row>
    <row r="5" spans="1:8">
      <c r="A5" s="526" t="s">
        <v>11</v>
      </c>
      <c r="B5" s="528" t="s">
        <v>351</v>
      </c>
      <c r="C5" s="522" t="s">
        <v>73</v>
      </c>
      <c r="D5" s="523"/>
      <c r="E5" s="524"/>
      <c r="F5" s="522" t="s">
        <v>77</v>
      </c>
      <c r="G5" s="523"/>
      <c r="H5" s="525"/>
    </row>
    <row r="6" spans="1:8">
      <c r="A6" s="527"/>
      <c r="B6" s="529"/>
      <c r="C6" s="30" t="s">
        <v>298</v>
      </c>
      <c r="D6" s="30" t="s">
        <v>127</v>
      </c>
      <c r="E6" s="30" t="s">
        <v>114</v>
      </c>
      <c r="F6" s="30" t="s">
        <v>298</v>
      </c>
      <c r="G6" s="30" t="s">
        <v>127</v>
      </c>
      <c r="H6" s="31" t="s">
        <v>114</v>
      </c>
    </row>
    <row r="7" spans="1:8" s="19" customFormat="1" ht="15.75">
      <c r="A7" s="229">
        <v>1</v>
      </c>
      <c r="B7" s="230" t="s">
        <v>385</v>
      </c>
      <c r="C7" s="36"/>
      <c r="D7" s="36"/>
      <c r="E7" s="231">
        <f>C7+D7</f>
        <v>0</v>
      </c>
      <c r="F7" s="470"/>
      <c r="G7" s="470"/>
      <c r="H7" s="37">
        <f t="shared" ref="H7:H53" si="0">F7+G7</f>
        <v>0</v>
      </c>
    </row>
    <row r="8" spans="1:8" s="19" customFormat="1" ht="15.75">
      <c r="A8" s="229">
        <v>1.1000000000000001</v>
      </c>
      <c r="B8" s="284" t="s">
        <v>316</v>
      </c>
      <c r="C8" s="36"/>
      <c r="D8" s="36"/>
      <c r="E8" s="231">
        <f t="shared" ref="E8:E53" si="1">C8+D8</f>
        <v>0</v>
      </c>
      <c r="F8" s="470"/>
      <c r="G8" s="470"/>
      <c r="H8" s="37">
        <f t="shared" si="0"/>
        <v>0</v>
      </c>
    </row>
    <row r="9" spans="1:8" s="19" customFormat="1" ht="15.75">
      <c r="A9" s="229">
        <v>1.2</v>
      </c>
      <c r="B9" s="284" t="s">
        <v>317</v>
      </c>
      <c r="C9" s="36"/>
      <c r="D9" s="36"/>
      <c r="E9" s="231">
        <f t="shared" si="1"/>
        <v>0</v>
      </c>
      <c r="F9" s="470"/>
      <c r="G9" s="470"/>
      <c r="H9" s="37">
        <f t="shared" si="0"/>
        <v>0</v>
      </c>
    </row>
    <row r="10" spans="1:8" s="19" customFormat="1" ht="15.75">
      <c r="A10" s="229">
        <v>1.3</v>
      </c>
      <c r="B10" s="284" t="s">
        <v>318</v>
      </c>
      <c r="C10" s="470">
        <v>833416.39</v>
      </c>
      <c r="D10" s="470">
        <v>2344497.2000000002</v>
      </c>
      <c r="E10" s="231">
        <f t="shared" si="1"/>
        <v>3177913.5900000003</v>
      </c>
      <c r="F10" s="470"/>
      <c r="G10" s="470"/>
      <c r="H10" s="37">
        <f t="shared" si="0"/>
        <v>0</v>
      </c>
    </row>
    <row r="11" spans="1:8" s="19" customFormat="1" ht="15.75">
      <c r="A11" s="229">
        <v>1.4</v>
      </c>
      <c r="B11" s="284" t="s">
        <v>299</v>
      </c>
      <c r="C11" s="36">
        <v>23545934.149999999</v>
      </c>
      <c r="D11" s="36"/>
      <c r="E11" s="231">
        <f t="shared" si="1"/>
        <v>23545934.149999999</v>
      </c>
      <c r="F11" s="470">
        <v>25614884.800000001</v>
      </c>
      <c r="G11" s="470"/>
      <c r="H11" s="37">
        <f t="shared" si="0"/>
        <v>25614884.800000001</v>
      </c>
    </row>
    <row r="12" spans="1:8" s="19" customFormat="1" ht="29.25" customHeight="1">
      <c r="A12" s="229">
        <v>2</v>
      </c>
      <c r="B12" s="233" t="s">
        <v>320</v>
      </c>
      <c r="C12" s="36"/>
      <c r="D12" s="36"/>
      <c r="E12" s="231">
        <f t="shared" si="1"/>
        <v>0</v>
      </c>
      <c r="F12" s="470"/>
      <c r="G12" s="470"/>
      <c r="H12" s="37">
        <f t="shared" si="0"/>
        <v>0</v>
      </c>
    </row>
    <row r="13" spans="1:8" s="19" customFormat="1" ht="19.899999999999999" customHeight="1">
      <c r="A13" s="229">
        <v>3</v>
      </c>
      <c r="B13" s="233" t="s">
        <v>319</v>
      </c>
      <c r="C13" s="36"/>
      <c r="D13" s="36"/>
      <c r="E13" s="231">
        <f t="shared" si="1"/>
        <v>0</v>
      </c>
      <c r="F13" s="470"/>
      <c r="G13" s="470"/>
      <c r="H13" s="37">
        <f t="shared" si="0"/>
        <v>0</v>
      </c>
    </row>
    <row r="14" spans="1:8" s="19" customFormat="1" ht="15.75">
      <c r="A14" s="229">
        <v>3.1</v>
      </c>
      <c r="B14" s="285" t="s">
        <v>300</v>
      </c>
      <c r="C14" s="36">
        <v>1000000</v>
      </c>
      <c r="D14" s="36"/>
      <c r="E14" s="231">
        <f t="shared" si="1"/>
        <v>1000000</v>
      </c>
      <c r="F14" s="470"/>
      <c r="G14" s="470">
        <v>14860286.740800001</v>
      </c>
      <c r="H14" s="37">
        <f t="shared" si="0"/>
        <v>14860286.740800001</v>
      </c>
    </row>
    <row r="15" spans="1:8" s="19" customFormat="1" ht="15.75">
      <c r="A15" s="229">
        <v>3.2</v>
      </c>
      <c r="B15" s="285" t="s">
        <v>301</v>
      </c>
      <c r="C15" s="36"/>
      <c r="D15" s="36"/>
      <c r="E15" s="231">
        <f t="shared" si="1"/>
        <v>0</v>
      </c>
      <c r="F15" s="470"/>
      <c r="G15" s="470"/>
      <c r="H15" s="37">
        <f t="shared" si="0"/>
        <v>0</v>
      </c>
    </row>
    <row r="16" spans="1:8" s="19" customFormat="1" ht="15.75">
      <c r="A16" s="229">
        <v>4</v>
      </c>
      <c r="B16" s="288" t="s">
        <v>330</v>
      </c>
      <c r="C16" s="36"/>
      <c r="D16" s="36"/>
      <c r="E16" s="231">
        <f t="shared" si="1"/>
        <v>0</v>
      </c>
      <c r="F16" s="470"/>
      <c r="G16" s="470"/>
      <c r="H16" s="37">
        <f t="shared" si="0"/>
        <v>0</v>
      </c>
    </row>
    <row r="17" spans="1:8" s="19" customFormat="1" ht="15.75">
      <c r="A17" s="229">
        <v>4.0999999999999996</v>
      </c>
      <c r="B17" s="285" t="s">
        <v>321</v>
      </c>
      <c r="C17" s="470">
        <v>11666912.119999999</v>
      </c>
      <c r="D17" s="36"/>
      <c r="E17" s="231">
        <f>C17+D17</f>
        <v>11666912.119999999</v>
      </c>
      <c r="F17" s="470">
        <v>35776932.270000003</v>
      </c>
      <c r="G17" s="470"/>
      <c r="H17" s="37">
        <f t="shared" si="0"/>
        <v>35776932.270000003</v>
      </c>
    </row>
    <row r="18" spans="1:8" s="19" customFormat="1">
      <c r="A18" s="229">
        <v>4.2</v>
      </c>
      <c r="B18" s="285" t="s">
        <v>315</v>
      </c>
      <c r="C18" s="36"/>
      <c r="D18" s="36"/>
      <c r="E18" s="231">
        <f>C18+D18</f>
        <v>0</v>
      </c>
      <c r="F18" s="36"/>
      <c r="G18" s="36"/>
      <c r="H18" s="37">
        <f t="shared" si="0"/>
        <v>0</v>
      </c>
    </row>
    <row r="19" spans="1:8" s="19" customFormat="1" ht="15.75">
      <c r="A19" s="229">
        <v>5</v>
      </c>
      <c r="B19" s="233" t="s">
        <v>329</v>
      </c>
      <c r="C19" s="478">
        <f>C21+C22+C28</f>
        <v>332442538.17000002</v>
      </c>
      <c r="D19" s="36"/>
      <c r="E19" s="231">
        <f t="shared" si="1"/>
        <v>332442538.17000002</v>
      </c>
      <c r="F19" s="478">
        <f>F21+F22+F28</f>
        <v>313987633.59000003</v>
      </c>
      <c r="G19" s="36"/>
      <c r="H19" s="37">
        <f t="shared" si="0"/>
        <v>313987633.59000003</v>
      </c>
    </row>
    <row r="20" spans="1:8" s="19" customFormat="1" ht="15.75">
      <c r="A20" s="229">
        <v>5.0999999999999996</v>
      </c>
      <c r="B20" s="286" t="s">
        <v>304</v>
      </c>
      <c r="C20" s="470"/>
      <c r="D20" s="36"/>
      <c r="E20" s="231">
        <f t="shared" si="1"/>
        <v>0</v>
      </c>
      <c r="F20" s="470"/>
      <c r="G20" s="36"/>
      <c r="H20" s="37">
        <f t="shared" si="0"/>
        <v>0</v>
      </c>
    </row>
    <row r="21" spans="1:8" s="19" customFormat="1" ht="15.75">
      <c r="A21" s="229">
        <v>5.2</v>
      </c>
      <c r="B21" s="286" t="s">
        <v>303</v>
      </c>
      <c r="C21" s="470">
        <v>107577.1</v>
      </c>
      <c r="D21" s="36"/>
      <c r="E21" s="231">
        <f t="shared" si="1"/>
        <v>107577.1</v>
      </c>
      <c r="F21" s="470">
        <v>154863.88</v>
      </c>
      <c r="G21" s="36"/>
      <c r="H21" s="37">
        <f t="shared" si="0"/>
        <v>154863.88</v>
      </c>
    </row>
    <row r="22" spans="1:8" s="19" customFormat="1" ht="15.75">
      <c r="A22" s="229">
        <v>5.3</v>
      </c>
      <c r="B22" s="286" t="s">
        <v>302</v>
      </c>
      <c r="C22" s="478">
        <f>SUM(C23:C27)</f>
        <v>327567705.88</v>
      </c>
      <c r="D22" s="36"/>
      <c r="E22" s="231">
        <f t="shared" si="1"/>
        <v>327567705.88</v>
      </c>
      <c r="F22" s="478">
        <f>SUM(F23:F27)</f>
        <v>310918134.86000001</v>
      </c>
      <c r="G22" s="36"/>
      <c r="H22" s="37">
        <f t="shared" si="0"/>
        <v>310918134.86000001</v>
      </c>
    </row>
    <row r="23" spans="1:8" s="19" customFormat="1" ht="15.75">
      <c r="A23" s="229" t="s">
        <v>20</v>
      </c>
      <c r="B23" s="234" t="s">
        <v>80</v>
      </c>
      <c r="C23" s="470">
        <v>245882645.11000001</v>
      </c>
      <c r="D23" s="36"/>
      <c r="E23" s="231">
        <f t="shared" si="1"/>
        <v>245882645.11000001</v>
      </c>
      <c r="F23" s="470">
        <v>239686889.5</v>
      </c>
      <c r="G23" s="36"/>
      <c r="H23" s="37">
        <f t="shared" si="0"/>
        <v>239686889.5</v>
      </c>
    </row>
    <row r="24" spans="1:8" s="19" customFormat="1" ht="15.75">
      <c r="A24" s="229" t="s">
        <v>21</v>
      </c>
      <c r="B24" s="234" t="s">
        <v>81</v>
      </c>
      <c r="C24" s="470">
        <v>46958910.670000002</v>
      </c>
      <c r="D24" s="36"/>
      <c r="E24" s="231">
        <f t="shared" si="1"/>
        <v>46958910.670000002</v>
      </c>
      <c r="F24" s="470">
        <v>31859784.32</v>
      </c>
      <c r="G24" s="36"/>
      <c r="H24" s="37">
        <f t="shared" si="0"/>
        <v>31859784.32</v>
      </c>
    </row>
    <row r="25" spans="1:8" s="19" customFormat="1" ht="15.75">
      <c r="A25" s="229" t="s">
        <v>22</v>
      </c>
      <c r="B25" s="234" t="s">
        <v>82</v>
      </c>
      <c r="C25" s="470">
        <v>0</v>
      </c>
      <c r="D25" s="36"/>
      <c r="E25" s="231">
        <f t="shared" si="1"/>
        <v>0</v>
      </c>
      <c r="F25" s="470"/>
      <c r="G25" s="36"/>
      <c r="H25" s="37">
        <f t="shared" si="0"/>
        <v>0</v>
      </c>
    </row>
    <row r="26" spans="1:8" s="19" customFormat="1" ht="15.75">
      <c r="A26" s="229" t="s">
        <v>23</v>
      </c>
      <c r="B26" s="234" t="s">
        <v>83</v>
      </c>
      <c r="C26" s="470">
        <v>34710001.700000003</v>
      </c>
      <c r="D26" s="36"/>
      <c r="E26" s="231">
        <f t="shared" si="1"/>
        <v>34710001.700000003</v>
      </c>
      <c r="F26" s="470">
        <v>39371461.039999999</v>
      </c>
      <c r="G26" s="36"/>
      <c r="H26" s="37">
        <f t="shared" si="0"/>
        <v>39371461.039999999</v>
      </c>
    </row>
    <row r="27" spans="1:8" s="19" customFormat="1" ht="15.75">
      <c r="A27" s="229" t="s">
        <v>24</v>
      </c>
      <c r="B27" s="234" t="s">
        <v>84</v>
      </c>
      <c r="C27" s="470">
        <v>16148.4</v>
      </c>
      <c r="D27" s="36"/>
      <c r="E27" s="231">
        <f t="shared" si="1"/>
        <v>16148.4</v>
      </c>
      <c r="F27" s="470"/>
      <c r="G27" s="36"/>
      <c r="H27" s="37">
        <f t="shared" si="0"/>
        <v>0</v>
      </c>
    </row>
    <row r="28" spans="1:8" s="19" customFormat="1" ht="15.75">
      <c r="A28" s="229">
        <v>5.4</v>
      </c>
      <c r="B28" s="286" t="s">
        <v>305</v>
      </c>
      <c r="C28" s="470">
        <v>4767255.1900000004</v>
      </c>
      <c r="D28" s="36"/>
      <c r="E28" s="231">
        <f t="shared" si="1"/>
        <v>4767255.1900000004</v>
      </c>
      <c r="F28" s="470">
        <v>2914634.85</v>
      </c>
      <c r="G28" s="36"/>
      <c r="H28" s="37">
        <f t="shared" si="0"/>
        <v>2914634.85</v>
      </c>
    </row>
    <row r="29" spans="1:8" s="19" customFormat="1">
      <c r="A29" s="229">
        <v>5.5</v>
      </c>
      <c r="B29" s="286" t="s">
        <v>306</v>
      </c>
      <c r="C29" s="36"/>
      <c r="D29" s="36"/>
      <c r="E29" s="231">
        <f t="shared" si="1"/>
        <v>0</v>
      </c>
      <c r="F29" s="36"/>
      <c r="G29" s="36"/>
      <c r="H29" s="37">
        <f t="shared" si="0"/>
        <v>0</v>
      </c>
    </row>
    <row r="30" spans="1:8" s="19" customFormat="1">
      <c r="A30" s="229">
        <v>5.6</v>
      </c>
      <c r="B30" s="286" t="s">
        <v>307</v>
      </c>
      <c r="C30" s="36"/>
      <c r="D30" s="36"/>
      <c r="E30" s="231">
        <f t="shared" si="1"/>
        <v>0</v>
      </c>
      <c r="F30" s="36"/>
      <c r="G30" s="36"/>
      <c r="H30" s="37">
        <f t="shared" si="0"/>
        <v>0</v>
      </c>
    </row>
    <row r="31" spans="1:8" s="19" customFormat="1">
      <c r="A31" s="229">
        <v>5.7</v>
      </c>
      <c r="B31" s="286" t="s">
        <v>84</v>
      </c>
      <c r="C31" s="36"/>
      <c r="D31" s="36"/>
      <c r="E31" s="231">
        <f t="shared" si="1"/>
        <v>0</v>
      </c>
      <c r="F31" s="36"/>
      <c r="G31" s="36"/>
      <c r="H31" s="37">
        <f t="shared" si="0"/>
        <v>0</v>
      </c>
    </row>
    <row r="32" spans="1:8" s="19" customFormat="1">
      <c r="A32" s="229">
        <v>6</v>
      </c>
      <c r="B32" s="233" t="s">
        <v>335</v>
      </c>
      <c r="C32" s="36"/>
      <c r="D32" s="36"/>
      <c r="E32" s="231">
        <f t="shared" si="1"/>
        <v>0</v>
      </c>
      <c r="F32" s="36"/>
      <c r="G32" s="36"/>
      <c r="H32" s="37">
        <f t="shared" si="0"/>
        <v>0</v>
      </c>
    </row>
    <row r="33" spans="1:8" s="19" customFormat="1" ht="15.75">
      <c r="A33" s="229">
        <v>6.1</v>
      </c>
      <c r="B33" s="287" t="s">
        <v>325</v>
      </c>
      <c r="C33" s="470">
        <v>0</v>
      </c>
      <c r="D33" s="470">
        <v>22335711.399999999</v>
      </c>
      <c r="E33" s="231">
        <f t="shared" si="1"/>
        <v>22335711.399999999</v>
      </c>
      <c r="F33" s="470"/>
      <c r="G33" s="470">
        <v>12072000</v>
      </c>
      <c r="H33" s="37">
        <f t="shared" si="0"/>
        <v>12072000</v>
      </c>
    </row>
    <row r="34" spans="1:8" s="19" customFormat="1" ht="15.75">
      <c r="A34" s="229">
        <v>6.2</v>
      </c>
      <c r="B34" s="287" t="s">
        <v>326</v>
      </c>
      <c r="C34" s="470">
        <v>21933281.199999999</v>
      </c>
      <c r="D34" s="470">
        <v>813591</v>
      </c>
      <c r="E34" s="231">
        <f t="shared" si="1"/>
        <v>22746872.199999999</v>
      </c>
      <c r="F34" s="470">
        <v>13527500</v>
      </c>
      <c r="G34" s="470"/>
      <c r="H34" s="37">
        <f t="shared" si="0"/>
        <v>13527500</v>
      </c>
    </row>
    <row r="35" spans="1:8" s="19" customFormat="1">
      <c r="A35" s="229">
        <v>6.3</v>
      </c>
      <c r="B35" s="287" t="s">
        <v>322</v>
      </c>
      <c r="C35" s="36"/>
      <c r="D35" s="36"/>
      <c r="E35" s="231">
        <f t="shared" si="1"/>
        <v>0</v>
      </c>
      <c r="F35" s="36"/>
      <c r="G35" s="36"/>
      <c r="H35" s="37">
        <f t="shared" si="0"/>
        <v>0</v>
      </c>
    </row>
    <row r="36" spans="1:8" s="19" customFormat="1">
      <c r="A36" s="229">
        <v>6.4</v>
      </c>
      <c r="B36" s="287" t="s">
        <v>323</v>
      </c>
      <c r="C36" s="36"/>
      <c r="D36" s="36"/>
      <c r="E36" s="231">
        <f t="shared" si="1"/>
        <v>0</v>
      </c>
      <c r="F36" s="36"/>
      <c r="G36" s="36"/>
      <c r="H36" s="37">
        <f t="shared" si="0"/>
        <v>0</v>
      </c>
    </row>
    <row r="37" spans="1:8" s="19" customFormat="1">
      <c r="A37" s="229">
        <v>6.5</v>
      </c>
      <c r="B37" s="287" t="s">
        <v>324</v>
      </c>
      <c r="C37" s="36"/>
      <c r="D37" s="36"/>
      <c r="E37" s="231">
        <f t="shared" si="1"/>
        <v>0</v>
      </c>
      <c r="F37" s="36"/>
      <c r="G37" s="36"/>
      <c r="H37" s="37">
        <f t="shared" si="0"/>
        <v>0</v>
      </c>
    </row>
    <row r="38" spans="1:8" s="19" customFormat="1">
      <c r="A38" s="229">
        <v>6.6</v>
      </c>
      <c r="B38" s="287" t="s">
        <v>327</v>
      </c>
      <c r="C38" s="36"/>
      <c r="D38" s="36"/>
      <c r="E38" s="231">
        <f t="shared" si="1"/>
        <v>0</v>
      </c>
      <c r="F38" s="36"/>
      <c r="G38" s="36"/>
      <c r="H38" s="37">
        <f t="shared" si="0"/>
        <v>0</v>
      </c>
    </row>
    <row r="39" spans="1:8" s="19" customFormat="1">
      <c r="A39" s="229">
        <v>6.7</v>
      </c>
      <c r="B39" s="287" t="s">
        <v>328</v>
      </c>
      <c r="C39" s="36"/>
      <c r="D39" s="36"/>
      <c r="E39" s="231">
        <f t="shared" si="1"/>
        <v>0</v>
      </c>
      <c r="F39" s="36"/>
      <c r="G39" s="36"/>
      <c r="H39" s="37">
        <f t="shared" si="0"/>
        <v>0</v>
      </c>
    </row>
    <row r="40" spans="1:8" s="19" customFormat="1">
      <c r="A40" s="229">
        <v>7</v>
      </c>
      <c r="B40" s="233" t="s">
        <v>331</v>
      </c>
      <c r="C40" s="36"/>
      <c r="D40" s="36"/>
      <c r="E40" s="231">
        <f t="shared" si="1"/>
        <v>0</v>
      </c>
      <c r="F40" s="36"/>
      <c r="G40" s="36"/>
      <c r="H40" s="37">
        <f t="shared" si="0"/>
        <v>0</v>
      </c>
    </row>
    <row r="41" spans="1:8" s="19" customFormat="1" ht="15.75">
      <c r="A41" s="229">
        <v>7.1</v>
      </c>
      <c r="B41" s="232" t="s">
        <v>332</v>
      </c>
      <c r="C41" s="470">
        <v>1930957.2399999995</v>
      </c>
      <c r="D41" s="470">
        <v>293363.56890399999</v>
      </c>
      <c r="E41" s="231">
        <f t="shared" si="1"/>
        <v>2224320.8089039996</v>
      </c>
      <c r="F41" s="470">
        <v>1021501.4100000001</v>
      </c>
      <c r="G41" s="470">
        <v>197781</v>
      </c>
      <c r="H41" s="37">
        <f t="shared" si="0"/>
        <v>1219282.4100000001</v>
      </c>
    </row>
    <row r="42" spans="1:8" s="19" customFormat="1" ht="25.5">
      <c r="A42" s="229">
        <v>7.2</v>
      </c>
      <c r="B42" s="232" t="s">
        <v>333</v>
      </c>
      <c r="C42" s="470">
        <v>1246761.5999999994</v>
      </c>
      <c r="D42" s="470">
        <v>129158.32127799999</v>
      </c>
      <c r="E42" s="231">
        <f t="shared" si="1"/>
        <v>1375919.9212779994</v>
      </c>
      <c r="F42" s="470">
        <v>741749.45000000019</v>
      </c>
      <c r="G42" s="470">
        <v>165337</v>
      </c>
      <c r="H42" s="37">
        <f t="shared" si="0"/>
        <v>907086.45000000019</v>
      </c>
    </row>
    <row r="43" spans="1:8" s="19" customFormat="1" ht="25.5">
      <c r="A43" s="229">
        <v>7.3</v>
      </c>
      <c r="B43" s="232" t="s">
        <v>336</v>
      </c>
      <c r="C43" s="470">
        <v>14503273</v>
      </c>
      <c r="D43" s="470">
        <v>15975293</v>
      </c>
      <c r="E43" s="231">
        <f t="shared" si="1"/>
        <v>30478566</v>
      </c>
      <c r="F43" s="470">
        <v>7254285.7300000004</v>
      </c>
      <c r="G43" s="470">
        <v>13999117.49</v>
      </c>
      <c r="H43" s="37">
        <f t="shared" si="0"/>
        <v>21253403.219999999</v>
      </c>
    </row>
    <row r="44" spans="1:8" s="19" customFormat="1" ht="25.5">
      <c r="A44" s="229">
        <v>7.4</v>
      </c>
      <c r="B44" s="232" t="s">
        <v>337</v>
      </c>
      <c r="C44" s="470">
        <v>9116639.3599999994</v>
      </c>
      <c r="D44" s="470">
        <v>7349067.9012780003</v>
      </c>
      <c r="E44" s="231">
        <f t="shared" si="1"/>
        <v>16465707.261278</v>
      </c>
      <c r="F44" s="470">
        <v>4476978.45</v>
      </c>
      <c r="G44" s="470">
        <v>6437411.1799999997</v>
      </c>
      <c r="H44" s="37">
        <f t="shared" si="0"/>
        <v>10914389.629999999</v>
      </c>
    </row>
    <row r="45" spans="1:8" s="19" customFormat="1">
      <c r="A45" s="229">
        <v>8</v>
      </c>
      <c r="B45" s="233" t="s">
        <v>314</v>
      </c>
      <c r="C45" s="36"/>
      <c r="D45" s="36"/>
      <c r="E45" s="231">
        <f t="shared" si="1"/>
        <v>0</v>
      </c>
      <c r="F45" s="36"/>
      <c r="G45" s="36"/>
      <c r="H45" s="37">
        <f t="shared" si="0"/>
        <v>0</v>
      </c>
    </row>
    <row r="46" spans="1:8" s="19" customFormat="1">
      <c r="A46" s="229">
        <v>8.1</v>
      </c>
      <c r="B46" s="285" t="s">
        <v>338</v>
      </c>
      <c r="C46" s="36"/>
      <c r="D46" s="36"/>
      <c r="E46" s="231">
        <f t="shared" si="1"/>
        <v>0</v>
      </c>
      <c r="F46" s="36"/>
      <c r="G46" s="36"/>
      <c r="H46" s="37">
        <f t="shared" si="0"/>
        <v>0</v>
      </c>
    </row>
    <row r="47" spans="1:8" s="19" customFormat="1">
      <c r="A47" s="229">
        <v>8.1999999999999993</v>
      </c>
      <c r="B47" s="285" t="s">
        <v>339</v>
      </c>
      <c r="C47" s="36"/>
      <c r="D47" s="36"/>
      <c r="E47" s="231">
        <f t="shared" si="1"/>
        <v>0</v>
      </c>
      <c r="F47" s="36"/>
      <c r="G47" s="36"/>
      <c r="H47" s="37">
        <f t="shared" si="0"/>
        <v>0</v>
      </c>
    </row>
    <row r="48" spans="1:8" s="19" customFormat="1">
      <c r="A48" s="229">
        <v>8.3000000000000007</v>
      </c>
      <c r="B48" s="285" t="s">
        <v>340</v>
      </c>
      <c r="C48" s="36"/>
      <c r="D48" s="36"/>
      <c r="E48" s="231">
        <f t="shared" si="1"/>
        <v>0</v>
      </c>
      <c r="F48" s="36"/>
      <c r="G48" s="36"/>
      <c r="H48" s="37">
        <f t="shared" si="0"/>
        <v>0</v>
      </c>
    </row>
    <row r="49" spans="1:8" s="19" customFormat="1">
      <c r="A49" s="229">
        <v>8.4</v>
      </c>
      <c r="B49" s="285" t="s">
        <v>341</v>
      </c>
      <c r="C49" s="36"/>
      <c r="D49" s="36"/>
      <c r="E49" s="231">
        <f t="shared" si="1"/>
        <v>0</v>
      </c>
      <c r="F49" s="36"/>
      <c r="G49" s="36"/>
      <c r="H49" s="37">
        <f t="shared" si="0"/>
        <v>0</v>
      </c>
    </row>
    <row r="50" spans="1:8" s="19" customFormat="1">
      <c r="A50" s="229">
        <v>8.5</v>
      </c>
      <c r="B50" s="285" t="s">
        <v>342</v>
      </c>
      <c r="C50" s="36"/>
      <c r="D50" s="36"/>
      <c r="E50" s="231">
        <f t="shared" si="1"/>
        <v>0</v>
      </c>
      <c r="F50" s="36"/>
      <c r="G50" s="36"/>
      <c r="H50" s="37">
        <f t="shared" si="0"/>
        <v>0</v>
      </c>
    </row>
    <row r="51" spans="1:8" s="19" customFormat="1">
      <c r="A51" s="229">
        <v>8.6</v>
      </c>
      <c r="B51" s="285" t="s">
        <v>343</v>
      </c>
      <c r="C51" s="36"/>
      <c r="D51" s="36"/>
      <c r="E51" s="231">
        <f t="shared" si="1"/>
        <v>0</v>
      </c>
      <c r="F51" s="36"/>
      <c r="G51" s="36"/>
      <c r="H51" s="37">
        <f t="shared" si="0"/>
        <v>0</v>
      </c>
    </row>
    <row r="52" spans="1:8" s="19" customFormat="1">
      <c r="A52" s="229">
        <v>8.6999999999999993</v>
      </c>
      <c r="B52" s="285" t="s">
        <v>344</v>
      </c>
      <c r="C52" s="36"/>
      <c r="D52" s="36"/>
      <c r="E52" s="231">
        <f t="shared" si="1"/>
        <v>0</v>
      </c>
      <c r="F52" s="36"/>
      <c r="G52" s="36"/>
      <c r="H52" s="37">
        <f t="shared" si="0"/>
        <v>0</v>
      </c>
    </row>
    <row r="53" spans="1:8" s="19" customFormat="1" ht="15" thickBot="1">
      <c r="A53" s="235">
        <v>9</v>
      </c>
      <c r="B53" s="236" t="s">
        <v>334</v>
      </c>
      <c r="C53" s="237"/>
      <c r="D53" s="237"/>
      <c r="E53" s="238">
        <f t="shared" si="1"/>
        <v>0</v>
      </c>
      <c r="F53" s="237"/>
      <c r="G53" s="237"/>
      <c r="H53" s="48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  <ignoredErrors>
    <ignoredError sqref="C22 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7" sqref="C7:D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0" customWidth="1"/>
    <col min="12" max="16384" width="9.140625" style="50"/>
  </cols>
  <sheetData>
    <row r="1" spans="1:8">
      <c r="A1" s="2" t="s">
        <v>35</v>
      </c>
      <c r="B1" s="3" t="str">
        <f>'Info '!C2</f>
        <v>JSC "CREDO BANK"</v>
      </c>
      <c r="C1" s="3"/>
    </row>
    <row r="2" spans="1:8">
      <c r="A2" s="2" t="s">
        <v>36</v>
      </c>
      <c r="B2" s="366" t="s">
        <v>521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208</v>
      </c>
      <c r="B4" s="172" t="s">
        <v>308</v>
      </c>
      <c r="D4" s="81" t="s">
        <v>78</v>
      </c>
    </row>
    <row r="5" spans="1:8" ht="15" customHeight="1">
      <c r="A5" s="270" t="s">
        <v>11</v>
      </c>
      <c r="B5" s="271"/>
      <c r="C5" s="389" t="s">
        <v>5</v>
      </c>
      <c r="D5" s="390" t="s">
        <v>6</v>
      </c>
    </row>
    <row r="6" spans="1:8" ht="15" customHeight="1">
      <c r="A6" s="82">
        <v>1</v>
      </c>
      <c r="B6" s="380" t="s">
        <v>312</v>
      </c>
      <c r="C6" s="382">
        <f>C7+C9+C10</f>
        <v>593087933.94786227</v>
      </c>
      <c r="D6" s="383">
        <f>D7+D9+D10</f>
        <v>623721593.68764389</v>
      </c>
    </row>
    <row r="7" spans="1:8" ht="15" customHeight="1">
      <c r="A7" s="82">
        <v>1.1000000000000001</v>
      </c>
      <c r="B7" s="380" t="s">
        <v>207</v>
      </c>
      <c r="C7" s="384">
        <v>587599086.78686225</v>
      </c>
      <c r="D7" s="385">
        <v>618538808.35464394</v>
      </c>
    </row>
    <row r="8" spans="1:8">
      <c r="A8" s="82" t="s">
        <v>19</v>
      </c>
      <c r="B8" s="380" t="s">
        <v>206</v>
      </c>
      <c r="C8" s="384">
        <v>577574.98</v>
      </c>
      <c r="D8" s="385">
        <v>577574.98</v>
      </c>
    </row>
    <row r="9" spans="1:8" ht="15" customHeight="1">
      <c r="A9" s="82">
        <v>1.2</v>
      </c>
      <c r="B9" s="381" t="s">
        <v>205</v>
      </c>
      <c r="C9" s="384">
        <v>4008577.1610000003</v>
      </c>
      <c r="D9" s="385">
        <v>3710655.3330000001</v>
      </c>
    </row>
    <row r="10" spans="1:8" ht="15" customHeight="1">
      <c r="A10" s="82">
        <v>1.3</v>
      </c>
      <c r="B10" s="380" t="s">
        <v>33</v>
      </c>
      <c r="C10" s="386">
        <v>1480270</v>
      </c>
      <c r="D10" s="385">
        <v>1472130</v>
      </c>
    </row>
    <row r="11" spans="1:8" ht="15" customHeight="1">
      <c r="A11" s="82">
        <v>2</v>
      </c>
      <c r="B11" s="380" t="s">
        <v>309</v>
      </c>
      <c r="C11" s="384">
        <v>6078381</v>
      </c>
      <c r="D11" s="385">
        <v>3682803.3035440911</v>
      </c>
    </row>
    <row r="12" spans="1:8" ht="15" customHeight="1">
      <c r="A12" s="82">
        <v>3</v>
      </c>
      <c r="B12" s="380" t="s">
        <v>310</v>
      </c>
      <c r="C12" s="386">
        <v>211936244.79374996</v>
      </c>
      <c r="D12" s="385">
        <v>211936244.79374996</v>
      </c>
    </row>
    <row r="13" spans="1:8" ht="15" customHeight="1" thickBot="1">
      <c r="A13" s="84">
        <v>4</v>
      </c>
      <c r="B13" s="85" t="s">
        <v>311</v>
      </c>
      <c r="C13" s="387">
        <f>C6+C11+C12</f>
        <v>811102559.7416122</v>
      </c>
      <c r="D13" s="388">
        <f>D6+D11+D12</f>
        <v>839340641.78493786</v>
      </c>
    </row>
    <row r="14" spans="1:8">
      <c r="B14" s="88"/>
    </row>
    <row r="15" spans="1:8">
      <c r="B15" s="89"/>
    </row>
    <row r="16" spans="1:8">
      <c r="B16" s="89"/>
    </row>
    <row r="17" spans="1:4" ht="11.25">
      <c r="A17" s="50"/>
      <c r="B17" s="50"/>
      <c r="C17" s="50"/>
      <c r="D17" s="50"/>
    </row>
    <row r="18" spans="1:4" ht="11.25">
      <c r="A18" s="50"/>
      <c r="B18" s="50"/>
      <c r="C18" s="50"/>
      <c r="D18" s="50"/>
    </row>
    <row r="19" spans="1:4" ht="11.25">
      <c r="A19" s="50"/>
      <c r="B19" s="50"/>
      <c r="C19" s="50"/>
      <c r="D19" s="50"/>
    </row>
    <row r="20" spans="1:4" ht="11.25">
      <c r="A20" s="50"/>
      <c r="B20" s="50"/>
      <c r="C20" s="50"/>
      <c r="D20" s="50"/>
    </row>
    <row r="21" spans="1:4" ht="11.25">
      <c r="A21" s="50"/>
      <c r="B21" s="50"/>
      <c r="C21" s="50"/>
      <c r="D21" s="50"/>
    </row>
    <row r="22" spans="1:4" ht="11.25">
      <c r="A22" s="50"/>
      <c r="B22" s="50"/>
      <c r="C22" s="50"/>
      <c r="D22" s="50"/>
    </row>
    <row r="23" spans="1:4" ht="11.25">
      <c r="A23" s="50"/>
      <c r="B23" s="50"/>
      <c r="C23" s="50"/>
      <c r="D23" s="50"/>
    </row>
    <row r="24" spans="1:4" ht="11.25">
      <c r="A24" s="50"/>
      <c r="B24" s="50"/>
      <c r="C24" s="50"/>
      <c r="D24" s="50"/>
    </row>
    <row r="25" spans="1:4" ht="11.25">
      <c r="A25" s="50"/>
      <c r="B25" s="50"/>
      <c r="C25" s="50"/>
      <c r="D25" s="50"/>
    </row>
    <row r="26" spans="1:4" ht="11.25">
      <c r="A26" s="50"/>
      <c r="B26" s="50"/>
      <c r="C26" s="50"/>
      <c r="D26" s="50"/>
    </row>
    <row r="27" spans="1:4" ht="11.25">
      <c r="A27" s="50"/>
      <c r="B27" s="50"/>
      <c r="C27" s="50"/>
      <c r="D27" s="50"/>
    </row>
    <row r="28" spans="1:4" ht="11.25">
      <c r="A28" s="50"/>
      <c r="B28" s="50"/>
      <c r="C28" s="50"/>
      <c r="D28" s="50"/>
    </row>
    <row r="29" spans="1:4" ht="11.25">
      <c r="A29" s="50"/>
      <c r="B29" s="50"/>
      <c r="C29" s="50"/>
      <c r="D29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31" sqref="C31:C3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35</v>
      </c>
      <c r="B1" s="4" t="str">
        <f>'Info '!C2</f>
        <v>JSC "CREDO BANK"</v>
      </c>
    </row>
    <row r="2" spans="1:3">
      <c r="A2" s="2" t="s">
        <v>36</v>
      </c>
      <c r="B2" s="366" t="s">
        <v>521</v>
      </c>
    </row>
    <row r="4" spans="1:3" ht="16.5" customHeight="1" thickBot="1">
      <c r="A4" s="90" t="s">
        <v>85</v>
      </c>
      <c r="B4" s="91" t="s">
        <v>278</v>
      </c>
      <c r="C4" s="92"/>
    </row>
    <row r="5" spans="1:3">
      <c r="A5" s="93"/>
      <c r="B5" s="530" t="s">
        <v>86</v>
      </c>
      <c r="C5" s="531"/>
    </row>
    <row r="6" spans="1:3">
      <c r="A6" s="94">
        <v>1</v>
      </c>
      <c r="B6" s="95" t="s">
        <v>496</v>
      </c>
      <c r="C6" s="96"/>
    </row>
    <row r="7" spans="1:3">
      <c r="A7" s="94">
        <v>2</v>
      </c>
      <c r="B7" s="95" t="s">
        <v>497</v>
      </c>
      <c r="C7" s="96"/>
    </row>
    <row r="8" spans="1:3">
      <c r="A8" s="94">
        <v>3</v>
      </c>
      <c r="B8" s="95" t="s">
        <v>498</v>
      </c>
      <c r="C8" s="96"/>
    </row>
    <row r="9" spans="1:3">
      <c r="A9" s="94">
        <v>4</v>
      </c>
      <c r="B9" s="95" t="s">
        <v>499</v>
      </c>
      <c r="C9" s="96"/>
    </row>
    <row r="10" spans="1:3">
      <c r="A10" s="94">
        <v>5</v>
      </c>
      <c r="B10" s="95" t="s">
        <v>500</v>
      </c>
      <c r="C10" s="96"/>
    </row>
    <row r="11" spans="1:3">
      <c r="A11" s="94"/>
      <c r="B11" s="95"/>
      <c r="C11" s="96"/>
    </row>
    <row r="12" spans="1:3">
      <c r="A12" s="94"/>
      <c r="B12" s="532"/>
      <c r="C12" s="533"/>
    </row>
    <row r="13" spans="1:3">
      <c r="A13" s="94"/>
      <c r="B13" s="534" t="s">
        <v>87</v>
      </c>
      <c r="C13" s="535"/>
    </row>
    <row r="14" spans="1:3">
      <c r="A14" s="94">
        <v>1</v>
      </c>
      <c r="B14" s="95" t="s">
        <v>493</v>
      </c>
      <c r="C14" s="97"/>
    </row>
    <row r="15" spans="1:3">
      <c r="A15" s="94">
        <v>2</v>
      </c>
      <c r="B15" s="95" t="s">
        <v>501</v>
      </c>
      <c r="C15" s="97"/>
    </row>
    <row r="16" spans="1:3">
      <c r="A16" s="94">
        <v>3</v>
      </c>
      <c r="B16" s="95" t="s">
        <v>502</v>
      </c>
      <c r="C16" s="97"/>
    </row>
    <row r="17" spans="1:3">
      <c r="A17" s="94"/>
      <c r="B17" s="95"/>
      <c r="C17" s="97"/>
    </row>
    <row r="18" spans="1:3" ht="15.75" customHeight="1">
      <c r="A18" s="94"/>
      <c r="B18" s="95"/>
      <c r="C18" s="98"/>
    </row>
    <row r="19" spans="1:3" ht="30" customHeight="1">
      <c r="A19" s="94"/>
      <c r="B19" s="534" t="s">
        <v>88</v>
      </c>
      <c r="C19" s="535"/>
    </row>
    <row r="20" spans="1:3" ht="15">
      <c r="A20" s="94">
        <v>1</v>
      </c>
      <c r="B20" s="458" t="s">
        <v>503</v>
      </c>
      <c r="C20" s="479">
        <v>0.60199999999999998</v>
      </c>
    </row>
    <row r="21" spans="1:3" ht="15">
      <c r="A21" s="94">
        <v>2</v>
      </c>
      <c r="B21" s="458" t="s">
        <v>504</v>
      </c>
      <c r="C21" s="479">
        <v>9.9000000000000005E-2</v>
      </c>
    </row>
    <row r="22" spans="1:3" ht="15">
      <c r="A22" s="94">
        <v>3</v>
      </c>
      <c r="B22" s="458" t="s">
        <v>505</v>
      </c>
      <c r="C22" s="479">
        <v>9.9000000000000005E-2</v>
      </c>
    </row>
    <row r="23" spans="1:3" ht="15">
      <c r="A23" s="94">
        <v>4</v>
      </c>
      <c r="B23" s="458" t="s">
        <v>506</v>
      </c>
      <c r="C23" s="479">
        <v>9.3399999999999997E-2</v>
      </c>
    </row>
    <row r="24" spans="1:3" ht="27">
      <c r="A24" s="94">
        <v>5</v>
      </c>
      <c r="B24" s="458" t="s">
        <v>507</v>
      </c>
      <c r="C24" s="479">
        <v>8.7900000000000006E-2</v>
      </c>
    </row>
    <row r="25" spans="1:3" ht="15.75" customHeight="1">
      <c r="A25" s="94">
        <v>6</v>
      </c>
      <c r="B25" s="458" t="s">
        <v>508</v>
      </c>
      <c r="C25" s="479">
        <v>1.8700000000000001E-2</v>
      </c>
    </row>
    <row r="26" spans="1:3" ht="29.25" customHeight="1">
      <c r="A26" s="94"/>
      <c r="B26" s="534" t="s">
        <v>89</v>
      </c>
      <c r="C26" s="535"/>
    </row>
    <row r="27" spans="1:3" ht="15">
      <c r="A27" s="94">
        <v>1</v>
      </c>
      <c r="B27" s="458" t="s">
        <v>509</v>
      </c>
      <c r="C27" s="479">
        <v>7.3800000000000004E-2</v>
      </c>
    </row>
    <row r="28" spans="1:3" ht="15">
      <c r="A28" s="480">
        <v>2</v>
      </c>
      <c r="B28" s="481" t="s">
        <v>510</v>
      </c>
      <c r="C28" s="479">
        <v>7.3800000000000004E-2</v>
      </c>
    </row>
    <row r="29" spans="1:3" ht="15">
      <c r="A29" s="94">
        <v>3</v>
      </c>
      <c r="B29" s="481" t="s">
        <v>511</v>
      </c>
      <c r="C29" s="479">
        <v>7.3800000000000004E-2</v>
      </c>
    </row>
    <row r="30" spans="1:3" ht="15">
      <c r="A30" s="480">
        <v>4</v>
      </c>
      <c r="B30" s="481" t="s">
        <v>512</v>
      </c>
      <c r="C30" s="479">
        <v>7.6499999999999999E-2</v>
      </c>
    </row>
    <row r="31" spans="1:3" ht="15">
      <c r="A31" s="94">
        <v>5</v>
      </c>
      <c r="B31" s="481" t="s">
        <v>513</v>
      </c>
      <c r="C31" s="572">
        <v>0.14829999999999999</v>
      </c>
    </row>
    <row r="32" spans="1:3" ht="15.75" thickBot="1">
      <c r="A32" s="480">
        <v>6</v>
      </c>
      <c r="B32" s="482" t="s">
        <v>514</v>
      </c>
      <c r="C32" s="573">
        <v>8.8999999999999996E-2</v>
      </c>
    </row>
  </sheetData>
  <mergeCells count="5">
    <mergeCell ref="B5:C5"/>
    <mergeCell ref="B12:C12"/>
    <mergeCell ref="B13:C13"/>
    <mergeCell ref="B26:C26"/>
    <mergeCell ref="B19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D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8" t="s">
        <v>35</v>
      </c>
      <c r="B1" s="319" t="str">
        <f>'Info '!C2</f>
        <v>JSC "CREDO BANK"</v>
      </c>
      <c r="C1" s="113"/>
      <c r="D1" s="113"/>
      <c r="E1" s="113"/>
      <c r="F1" s="19"/>
    </row>
    <row r="2" spans="1:7" s="99" customFormat="1" ht="15.75" customHeight="1">
      <c r="A2" s="318" t="s">
        <v>36</v>
      </c>
      <c r="B2" s="366" t="s">
        <v>521</v>
      </c>
    </row>
    <row r="3" spans="1:7" s="99" customFormat="1" ht="15.75" customHeight="1">
      <c r="A3" s="318"/>
    </row>
    <row r="4" spans="1:7" s="99" customFormat="1" ht="15.75" customHeight="1" thickBot="1">
      <c r="A4" s="320" t="s">
        <v>212</v>
      </c>
      <c r="B4" s="540" t="s">
        <v>358</v>
      </c>
      <c r="C4" s="541"/>
      <c r="D4" s="541"/>
      <c r="E4" s="541"/>
    </row>
    <row r="5" spans="1:7" s="103" customFormat="1" ht="17.45" customHeight="1">
      <c r="A5" s="250"/>
      <c r="B5" s="251"/>
      <c r="C5" s="101" t="s">
        <v>0</v>
      </c>
      <c r="D5" s="101" t="s">
        <v>1</v>
      </c>
      <c r="E5" s="102" t="s">
        <v>2</v>
      </c>
    </row>
    <row r="6" spans="1:7" s="19" customFormat="1" ht="14.45" customHeight="1">
      <c r="A6" s="321"/>
      <c r="B6" s="536" t="s">
        <v>365</v>
      </c>
      <c r="C6" s="536" t="s">
        <v>98</v>
      </c>
      <c r="D6" s="538" t="s">
        <v>211</v>
      </c>
      <c r="E6" s="539"/>
      <c r="G6" s="5"/>
    </row>
    <row r="7" spans="1:7" s="19" customFormat="1" ht="99.6" customHeight="1">
      <c r="A7" s="321"/>
      <c r="B7" s="537"/>
      <c r="C7" s="536"/>
      <c r="D7" s="358" t="s">
        <v>210</v>
      </c>
      <c r="E7" s="359" t="s">
        <v>366</v>
      </c>
      <c r="G7" s="5"/>
    </row>
    <row r="8" spans="1:7">
      <c r="A8" s="322">
        <v>1</v>
      </c>
      <c r="B8" s="360" t="s">
        <v>40</v>
      </c>
      <c r="C8" s="483">
        <v>19246363.500000004</v>
      </c>
      <c r="D8" s="483"/>
      <c r="E8" s="484">
        <f>C8-D8</f>
        <v>19246363.500000004</v>
      </c>
      <c r="F8" s="19"/>
    </row>
    <row r="9" spans="1:7">
      <c r="A9" s="322">
        <v>2</v>
      </c>
      <c r="B9" s="360" t="s">
        <v>41</v>
      </c>
      <c r="C9" s="483">
        <v>47081613.069999993</v>
      </c>
      <c r="D9" s="483"/>
      <c r="E9" s="484">
        <f t="shared" ref="E9:E20" si="0">C9-D9</f>
        <v>47081613.069999993</v>
      </c>
      <c r="F9" s="19"/>
    </row>
    <row r="10" spans="1:7">
      <c r="A10" s="322">
        <v>3</v>
      </c>
      <c r="B10" s="360" t="s">
        <v>42</v>
      </c>
      <c r="C10" s="483">
        <v>14413960.449999999</v>
      </c>
      <c r="D10" s="483"/>
      <c r="E10" s="484">
        <f t="shared" si="0"/>
        <v>14413960.449999999</v>
      </c>
      <c r="F10" s="19"/>
    </row>
    <row r="11" spans="1:7">
      <c r="A11" s="322">
        <v>4</v>
      </c>
      <c r="B11" s="360" t="s">
        <v>43</v>
      </c>
      <c r="C11" s="483">
        <v>0</v>
      </c>
      <c r="D11" s="483"/>
      <c r="E11" s="484">
        <f t="shared" si="0"/>
        <v>0</v>
      </c>
      <c r="F11" s="19"/>
    </row>
    <row r="12" spans="1:7">
      <c r="A12" s="322">
        <v>5</v>
      </c>
      <c r="B12" s="360" t="s">
        <v>44</v>
      </c>
      <c r="C12" s="483">
        <v>26000000</v>
      </c>
      <c r="D12" s="483"/>
      <c r="E12" s="484">
        <f t="shared" si="0"/>
        <v>26000000</v>
      </c>
      <c r="F12" s="19"/>
    </row>
    <row r="13" spans="1:7">
      <c r="A13" s="322">
        <v>6.1</v>
      </c>
      <c r="B13" s="361" t="s">
        <v>45</v>
      </c>
      <c r="C13" s="485">
        <v>674426113.53120005</v>
      </c>
      <c r="D13" s="483"/>
      <c r="E13" s="484">
        <f t="shared" si="0"/>
        <v>674426113.53120005</v>
      </c>
      <c r="F13" s="19"/>
    </row>
    <row r="14" spans="1:7">
      <c r="A14" s="322">
        <v>6.2</v>
      </c>
      <c r="B14" s="362" t="s">
        <v>46</v>
      </c>
      <c r="C14" s="486">
        <v>-19657284.759099998</v>
      </c>
      <c r="D14" s="483"/>
      <c r="E14" s="487">
        <f t="shared" si="0"/>
        <v>-19657284.759099998</v>
      </c>
      <c r="F14" s="19"/>
    </row>
    <row r="15" spans="1:7">
      <c r="A15" s="322">
        <v>6</v>
      </c>
      <c r="B15" s="360" t="s">
        <v>47</v>
      </c>
      <c r="C15" s="483">
        <v>654768828.77209997</v>
      </c>
      <c r="D15" s="483"/>
      <c r="E15" s="484">
        <f t="shared" si="0"/>
        <v>654768828.77209997</v>
      </c>
      <c r="F15" s="19"/>
    </row>
    <row r="16" spans="1:7">
      <c r="A16" s="322">
        <v>7</v>
      </c>
      <c r="B16" s="360" t="s">
        <v>48</v>
      </c>
      <c r="C16" s="483">
        <v>13715838.020000001</v>
      </c>
      <c r="D16" s="483"/>
      <c r="E16" s="484">
        <f t="shared" si="0"/>
        <v>13715838.020000001</v>
      </c>
      <c r="F16" s="19"/>
    </row>
    <row r="17" spans="1:7">
      <c r="A17" s="322">
        <v>8</v>
      </c>
      <c r="B17" s="360" t="s">
        <v>209</v>
      </c>
      <c r="C17" s="483">
        <v>348155</v>
      </c>
      <c r="D17" s="483"/>
      <c r="E17" s="484">
        <f t="shared" si="0"/>
        <v>348155</v>
      </c>
      <c r="F17" s="323"/>
      <c r="G17" s="107"/>
    </row>
    <row r="18" spans="1:7">
      <c r="A18" s="322">
        <v>9</v>
      </c>
      <c r="B18" s="360" t="s">
        <v>49</v>
      </c>
      <c r="C18" s="483">
        <v>0</v>
      </c>
      <c r="D18" s="483"/>
      <c r="E18" s="484">
        <f t="shared" si="0"/>
        <v>0</v>
      </c>
      <c r="F18" s="19"/>
      <c r="G18" s="107"/>
    </row>
    <row r="19" spans="1:7">
      <c r="A19" s="322">
        <v>10</v>
      </c>
      <c r="B19" s="360" t="s">
        <v>50</v>
      </c>
      <c r="C19" s="483">
        <v>34061189.560000002</v>
      </c>
      <c r="D19" s="483">
        <v>6807479</v>
      </c>
      <c r="E19" s="484">
        <f t="shared" si="0"/>
        <v>27253710.560000002</v>
      </c>
      <c r="F19" s="19"/>
      <c r="G19" s="107"/>
    </row>
    <row r="20" spans="1:7">
      <c r="A20" s="322">
        <v>11</v>
      </c>
      <c r="B20" s="360" t="s">
        <v>51</v>
      </c>
      <c r="C20" s="483">
        <v>21235780.82</v>
      </c>
      <c r="D20" s="483"/>
      <c r="E20" s="484">
        <f t="shared" si="0"/>
        <v>21235780.82</v>
      </c>
      <c r="F20" s="19"/>
    </row>
    <row r="21" spans="1:7" ht="26.25" thickBot="1">
      <c r="A21" s="193"/>
      <c r="B21" s="324" t="s">
        <v>368</v>
      </c>
      <c r="C21" s="252">
        <f>SUM(C8:C12, C15:C20)</f>
        <v>830871729.19209993</v>
      </c>
      <c r="D21" s="252">
        <f>SUM(D8:D12, D15:D20)</f>
        <v>6807479</v>
      </c>
      <c r="E21" s="363">
        <f>SUM(E8:E12, E15:E20)</f>
        <v>824064250.19209993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8"/>
      <c r="F25" s="5"/>
      <c r="G25" s="5"/>
    </row>
    <row r="26" spans="1:7" s="4" customFormat="1">
      <c r="B26" s="108"/>
      <c r="F26" s="5"/>
      <c r="G26" s="5"/>
    </row>
    <row r="27" spans="1:7" s="4" customFormat="1">
      <c r="B27" s="108"/>
      <c r="F27" s="5"/>
      <c r="G27" s="5"/>
    </row>
    <row r="28" spans="1:7" s="4" customFormat="1">
      <c r="B28" s="108"/>
      <c r="F28" s="5"/>
      <c r="G28" s="5"/>
    </row>
    <row r="29" spans="1:7" s="4" customFormat="1">
      <c r="B29" s="108"/>
      <c r="F29" s="5"/>
      <c r="G29" s="5"/>
    </row>
    <row r="30" spans="1:7" s="4" customFormat="1">
      <c r="B30" s="108"/>
      <c r="F30" s="5"/>
      <c r="G30" s="5"/>
    </row>
    <row r="31" spans="1:7" s="4" customFormat="1">
      <c r="B31" s="108"/>
      <c r="F31" s="5"/>
      <c r="G31" s="5"/>
    </row>
    <row r="32" spans="1:7" s="4" customFormat="1">
      <c r="B32" s="108"/>
      <c r="F32" s="5"/>
      <c r="G32" s="5"/>
    </row>
    <row r="33" spans="2:7" s="4" customFormat="1">
      <c r="B33" s="108"/>
      <c r="F33" s="5"/>
      <c r="G33" s="5"/>
    </row>
    <row r="34" spans="2:7" s="4" customFormat="1">
      <c r="B34" s="108"/>
      <c r="F34" s="5"/>
      <c r="G34" s="5"/>
    </row>
    <row r="35" spans="2:7" s="4" customFormat="1">
      <c r="B35" s="108"/>
      <c r="F35" s="5"/>
      <c r="G35" s="5"/>
    </row>
    <row r="36" spans="2:7" s="4" customFormat="1">
      <c r="B36" s="108"/>
      <c r="F36" s="5"/>
      <c r="G36" s="5"/>
    </row>
    <row r="37" spans="2:7" s="4" customFormat="1">
      <c r="B37" s="10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JSC "CREDO BANK"</v>
      </c>
    </row>
    <row r="2" spans="1:6" s="99" customFormat="1" ht="15.75" customHeight="1">
      <c r="A2" s="2" t="s">
        <v>36</v>
      </c>
      <c r="B2" s="366" t="s">
        <v>521</v>
      </c>
      <c r="C2" s="4"/>
      <c r="D2" s="4"/>
      <c r="E2" s="4"/>
      <c r="F2" s="4"/>
    </row>
    <row r="3" spans="1:6" s="99" customFormat="1" ht="15.75" customHeight="1">
      <c r="C3" s="4"/>
      <c r="D3" s="4"/>
      <c r="E3" s="4"/>
      <c r="F3" s="4"/>
    </row>
    <row r="4" spans="1:6" s="99" customFormat="1" ht="13.5" thickBot="1">
      <c r="A4" s="99" t="s">
        <v>90</v>
      </c>
      <c r="B4" s="325" t="s">
        <v>345</v>
      </c>
      <c r="C4" s="100" t="s">
        <v>78</v>
      </c>
      <c r="D4" s="4"/>
      <c r="E4" s="4"/>
      <c r="F4" s="4"/>
    </row>
    <row r="5" spans="1:6">
      <c r="A5" s="257">
        <v>1</v>
      </c>
      <c r="B5" s="326" t="s">
        <v>367</v>
      </c>
      <c r="C5" s="258">
        <f>'7. LI1 '!E21</f>
        <v>824064250.19209993</v>
      </c>
    </row>
    <row r="6" spans="1:6" s="259" customFormat="1">
      <c r="A6" s="109">
        <v>2.1</v>
      </c>
      <c r="B6" s="254" t="s">
        <v>346</v>
      </c>
      <c r="C6" s="181">
        <v>26723847.739999998</v>
      </c>
    </row>
    <row r="7" spans="1:6" s="88" customFormat="1" outlineLevel="1">
      <c r="A7" s="82">
        <v>2.2000000000000002</v>
      </c>
      <c r="B7" s="83" t="s">
        <v>347</v>
      </c>
      <c r="C7" s="260">
        <v>13457000</v>
      </c>
    </row>
    <row r="8" spans="1:6" s="88" customFormat="1" ht="25.5">
      <c r="A8" s="82">
        <v>3</v>
      </c>
      <c r="B8" s="255" t="s">
        <v>348</v>
      </c>
      <c r="C8" s="261">
        <f>SUM(C5:C7)</f>
        <v>864245097.93209994</v>
      </c>
    </row>
    <row r="9" spans="1:6" s="259" customFormat="1">
      <c r="A9" s="109">
        <v>4</v>
      </c>
      <c r="B9" s="111" t="s">
        <v>93</v>
      </c>
      <c r="C9" s="181">
        <v>12799917.036800001</v>
      </c>
    </row>
    <row r="10" spans="1:6" s="88" customFormat="1" outlineLevel="1">
      <c r="A10" s="82">
        <v>5.0999999999999996</v>
      </c>
      <c r="B10" s="83" t="s">
        <v>349</v>
      </c>
      <c r="C10" s="260">
        <v>-21379078</v>
      </c>
    </row>
    <row r="11" spans="1:6" s="88" customFormat="1" outlineLevel="1">
      <c r="A11" s="82">
        <v>5.2</v>
      </c>
      <c r="B11" s="83" t="s">
        <v>350</v>
      </c>
      <c r="C11" s="260">
        <v>-11976730</v>
      </c>
    </row>
    <row r="12" spans="1:6" s="88" customFormat="1">
      <c r="A12" s="82">
        <v>6</v>
      </c>
      <c r="B12" s="253" t="s">
        <v>92</v>
      </c>
      <c r="C12" s="260"/>
    </row>
    <row r="13" spans="1:6" s="88" customFormat="1" ht="13.5" thickBot="1">
      <c r="A13" s="84">
        <v>7</v>
      </c>
      <c r="B13" s="256" t="s">
        <v>296</v>
      </c>
      <c r="C13" s="262">
        <f>SUM(C8:C12)</f>
        <v>843689206.96889997</v>
      </c>
    </row>
    <row r="15" spans="1:6">
      <c r="A15" s="277"/>
      <c r="B15" s="277"/>
    </row>
    <row r="16" spans="1:6">
      <c r="A16" s="277"/>
      <c r="B16" s="277"/>
    </row>
    <row r="17" spans="1:5" ht="15">
      <c r="A17" s="272"/>
      <c r="B17" s="273"/>
      <c r="C17" s="277"/>
      <c r="D17" s="277"/>
      <c r="E17" s="277"/>
    </row>
    <row r="18" spans="1:5" ht="15">
      <c r="A18" s="278"/>
      <c r="B18" s="279"/>
      <c r="C18" s="277"/>
      <c r="D18" s="277"/>
      <c r="E18" s="277"/>
    </row>
    <row r="19" spans="1:5">
      <c r="A19" s="280"/>
      <c r="B19" s="274"/>
      <c r="C19" s="277"/>
      <c r="D19" s="277"/>
      <c r="E19" s="277"/>
    </row>
    <row r="20" spans="1:5">
      <c r="A20" s="281"/>
      <c r="B20" s="275"/>
      <c r="C20" s="277"/>
      <c r="D20" s="277"/>
      <c r="E20" s="277"/>
    </row>
    <row r="21" spans="1:5">
      <c r="A21" s="281"/>
      <c r="B21" s="279"/>
      <c r="C21" s="277"/>
      <c r="D21" s="277"/>
      <c r="E21" s="277"/>
    </row>
    <row r="22" spans="1:5">
      <c r="A22" s="280"/>
      <c r="B22" s="276"/>
      <c r="C22" s="277"/>
      <c r="D22" s="277"/>
      <c r="E22" s="277"/>
    </row>
    <row r="23" spans="1:5">
      <c r="A23" s="281"/>
      <c r="B23" s="275"/>
      <c r="C23" s="277"/>
      <c r="D23" s="277"/>
      <c r="E23" s="277"/>
    </row>
    <row r="24" spans="1:5">
      <c r="A24" s="281"/>
      <c r="B24" s="275"/>
      <c r="C24" s="277"/>
      <c r="D24" s="277"/>
      <c r="E24" s="277"/>
    </row>
    <row r="25" spans="1:5">
      <c r="A25" s="281"/>
      <c r="B25" s="282"/>
      <c r="C25" s="277"/>
      <c r="D25" s="277"/>
      <c r="E25" s="277"/>
    </row>
    <row r="26" spans="1:5">
      <c r="A26" s="281"/>
      <c r="B26" s="279"/>
      <c r="C26" s="277"/>
      <c r="D26" s="277"/>
      <c r="E26" s="277"/>
    </row>
    <row r="27" spans="1:5">
      <c r="A27" s="277"/>
      <c r="B27" s="283"/>
      <c r="C27" s="277"/>
      <c r="D27" s="277"/>
      <c r="E27" s="277"/>
    </row>
    <row r="28" spans="1:5">
      <c r="A28" s="277"/>
      <c r="B28" s="283"/>
      <c r="C28" s="277"/>
      <c r="D28" s="277"/>
      <c r="E28" s="277"/>
    </row>
    <row r="29" spans="1:5">
      <c r="A29" s="277"/>
      <c r="B29" s="283"/>
      <c r="C29" s="277"/>
      <c r="D29" s="277"/>
      <c r="E29" s="277"/>
    </row>
    <row r="30" spans="1:5">
      <c r="A30" s="277"/>
      <c r="B30" s="283"/>
      <c r="C30" s="277"/>
      <c r="D30" s="277"/>
      <c r="E30" s="277"/>
    </row>
    <row r="31" spans="1:5">
      <c r="A31" s="277"/>
      <c r="B31" s="283"/>
      <c r="C31" s="277"/>
      <c r="D31" s="277"/>
      <c r="E31" s="277"/>
    </row>
    <row r="32" spans="1:5">
      <c r="A32" s="277"/>
      <c r="B32" s="283"/>
      <c r="C32" s="277"/>
      <c r="D32" s="277"/>
      <c r="E32" s="277"/>
    </row>
    <row r="33" spans="1:5">
      <c r="A33" s="277"/>
      <c r="B33" s="283"/>
      <c r="C33" s="277"/>
      <c r="D33" s="277"/>
      <c r="E33" s="277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2019-04-17T07:53:50Z</dcterms:modified>
</cp:coreProperties>
</file>