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defaultThemeVersion="124226"/>
  <xr:revisionPtr revIDLastSave="0" documentId="13_ncr:1_{39BA457F-AA99-4FA0-8010-39D8C9E2BCF9}" xr6:coauthVersionLast="47" xr6:coauthVersionMax="47" xr10:uidLastSave="{00000000-0000-0000-0000-000000000000}"/>
  <bookViews>
    <workbookView xWindow="-120" yWindow="-120" windowWidth="20730" windowHeight="11160" tabRatio="919" firstSheet="18" activeTab="22"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01" l="1"/>
  <c r="M10" i="104"/>
  <c r="N10" i="104"/>
  <c r="O10" i="104"/>
  <c r="O9" i="104" s="1"/>
  <c r="P10" i="104"/>
  <c r="P9" i="104" s="1"/>
  <c r="M9" i="104"/>
  <c r="N9" i="104"/>
  <c r="H10" i="104"/>
  <c r="I10" i="104"/>
  <c r="J10" i="104"/>
  <c r="K10" i="104"/>
  <c r="K9" i="104" s="1"/>
  <c r="H9" i="104"/>
  <c r="I9" i="104"/>
  <c r="J9" i="104"/>
  <c r="D10" i="104"/>
  <c r="E10" i="104"/>
  <c r="F10" i="104"/>
  <c r="E9" i="104"/>
  <c r="F9" i="104"/>
  <c r="N33" i="105" l="1"/>
  <c r="M33" i="105"/>
  <c r="L33" i="105"/>
  <c r="K33" i="105"/>
  <c r="J33" i="105"/>
  <c r="H33" i="105"/>
  <c r="G33" i="105"/>
  <c r="F33" i="105"/>
  <c r="E33" i="105"/>
  <c r="D33" i="105"/>
  <c r="C33" i="105" s="1"/>
  <c r="I32" i="105"/>
  <c r="C32" i="105"/>
  <c r="I31" i="105"/>
  <c r="C31" i="105"/>
  <c r="I30" i="105"/>
  <c r="C30" i="105"/>
  <c r="I29" i="105"/>
  <c r="C29" i="105"/>
  <c r="I28" i="105"/>
  <c r="C28" i="105"/>
  <c r="I27" i="105"/>
  <c r="C27" i="105"/>
  <c r="I26" i="105"/>
  <c r="C26" i="105"/>
  <c r="I25" i="105"/>
  <c r="C25" i="105"/>
  <c r="I24" i="105"/>
  <c r="C24" i="105"/>
  <c r="I23" i="105"/>
  <c r="C23" i="105"/>
  <c r="I22" i="105"/>
  <c r="C22" i="105"/>
  <c r="I21" i="105"/>
  <c r="C21" i="105"/>
  <c r="I20" i="105"/>
  <c r="C20" i="105"/>
  <c r="I19" i="105"/>
  <c r="C19" i="105"/>
  <c r="I18" i="105"/>
  <c r="C18" i="105"/>
  <c r="I17" i="105"/>
  <c r="C17" i="105"/>
  <c r="I16" i="105"/>
  <c r="C16" i="105"/>
  <c r="I15" i="105"/>
  <c r="C15" i="105"/>
  <c r="I14" i="105"/>
  <c r="C14" i="105"/>
  <c r="I13" i="105"/>
  <c r="C13" i="105"/>
  <c r="I12" i="105"/>
  <c r="C12" i="105"/>
  <c r="I11" i="105"/>
  <c r="C11" i="105"/>
  <c r="I10" i="105"/>
  <c r="C10" i="105"/>
  <c r="I9" i="105"/>
  <c r="C9" i="105"/>
  <c r="I8" i="105"/>
  <c r="C8" i="105"/>
  <c r="I7" i="105"/>
  <c r="C7" i="105"/>
  <c r="G21" i="104"/>
  <c r="C21" i="104" s="1"/>
  <c r="D21" i="104"/>
  <c r="D9" i="104" s="1"/>
  <c r="C20" i="104"/>
  <c r="C19" i="104"/>
  <c r="C18" i="104"/>
  <c r="C17" i="104"/>
  <c r="C15" i="104"/>
  <c r="C14" i="104"/>
  <c r="C13" i="104"/>
  <c r="C12" i="104"/>
  <c r="C11" i="104"/>
  <c r="L10" i="104"/>
  <c r="L9" i="104" s="1"/>
  <c r="G10" i="104"/>
  <c r="G9" i="104" s="1"/>
  <c r="C8" i="104"/>
  <c r="C22" i="103"/>
  <c r="D15" i="103"/>
  <c r="C15" i="103"/>
  <c r="C14" i="103"/>
  <c r="C13" i="103"/>
  <c r="U8" i="103"/>
  <c r="T8" i="103"/>
  <c r="S8" i="103"/>
  <c r="R8" i="103"/>
  <c r="Q8" i="103"/>
  <c r="P8" i="103"/>
  <c r="O8" i="103"/>
  <c r="N8" i="103"/>
  <c r="M8" i="103"/>
  <c r="L8" i="103"/>
  <c r="K8" i="103"/>
  <c r="J8" i="103"/>
  <c r="I8" i="103"/>
  <c r="H8" i="103"/>
  <c r="G8" i="103"/>
  <c r="F8" i="103"/>
  <c r="E8" i="103"/>
  <c r="D8" i="103"/>
  <c r="C8" i="103"/>
  <c r="C10" i="102"/>
  <c r="C15" i="101"/>
  <c r="C14" i="101"/>
  <c r="C12" i="101" s="1"/>
  <c r="C9" i="101"/>
  <c r="C8" i="101"/>
  <c r="C10" i="104" l="1"/>
  <c r="C9" i="104" s="1"/>
  <c r="I33" i="105"/>
  <c r="C7" i="101"/>
  <c r="H22" i="99"/>
  <c r="G22" i="99"/>
  <c r="F22" i="99"/>
  <c r="E22" i="99"/>
  <c r="D22" i="99"/>
  <c r="C22" i="99"/>
  <c r="H21" i="99"/>
  <c r="G21" i="99"/>
  <c r="F21" i="99"/>
  <c r="E21" i="99"/>
  <c r="C21" i="99"/>
  <c r="D20" i="99"/>
  <c r="D21" i="99" s="1"/>
  <c r="C35" i="95"/>
  <c r="J23" i="93"/>
  <c r="I23" i="93"/>
  <c r="K23" i="93" s="1"/>
  <c r="G23" i="93"/>
  <c r="F23" i="93"/>
  <c r="H23" i="93" s="1"/>
  <c r="K8" i="93"/>
  <c r="H8" i="93"/>
  <c r="K21" i="93"/>
  <c r="J21" i="93"/>
  <c r="I21" i="93"/>
  <c r="G21" i="93"/>
  <c r="F21" i="93"/>
  <c r="H21" i="93" s="1"/>
  <c r="D21" i="93"/>
  <c r="C21" i="93"/>
  <c r="K20" i="93"/>
  <c r="H20" i="93"/>
  <c r="E20" i="93"/>
  <c r="K19" i="93"/>
  <c r="H19" i="93"/>
  <c r="E19" i="93"/>
  <c r="K18" i="93"/>
  <c r="H18" i="93"/>
  <c r="E18" i="93"/>
  <c r="J16" i="93"/>
  <c r="J24" i="93" s="1"/>
  <c r="I16" i="93"/>
  <c r="I24" i="93" s="1"/>
  <c r="K24" i="93" s="1"/>
  <c r="G16" i="93"/>
  <c r="H16" i="93" s="1"/>
  <c r="F16" i="93"/>
  <c r="E16" i="93"/>
  <c r="D16" i="93"/>
  <c r="C16" i="93"/>
  <c r="K15" i="93"/>
  <c r="H15" i="93"/>
  <c r="E15" i="93"/>
  <c r="K14" i="93"/>
  <c r="H14" i="93"/>
  <c r="E14" i="93"/>
  <c r="K13" i="93"/>
  <c r="H13" i="93"/>
  <c r="E13" i="93"/>
  <c r="K12" i="93"/>
  <c r="H12" i="93"/>
  <c r="E12" i="93"/>
  <c r="K11" i="93"/>
  <c r="H11" i="93"/>
  <c r="E11" i="93"/>
  <c r="K10" i="93"/>
  <c r="H10" i="93"/>
  <c r="E10" i="93"/>
  <c r="H9" i="91"/>
  <c r="H10" i="91"/>
  <c r="H11" i="91"/>
  <c r="H12" i="91"/>
  <c r="H13" i="91"/>
  <c r="H14" i="91"/>
  <c r="H15" i="91"/>
  <c r="H16" i="91"/>
  <c r="H17" i="91"/>
  <c r="H18" i="91"/>
  <c r="H19" i="91"/>
  <c r="H20" i="91"/>
  <c r="H21" i="91"/>
  <c r="H8" i="91"/>
  <c r="C36" i="69"/>
  <c r="C14" i="69"/>
  <c r="G24" i="93" l="1"/>
  <c r="F24" i="93"/>
  <c r="H24" i="93" s="1"/>
  <c r="H25" i="93" s="1"/>
  <c r="E21" i="93"/>
  <c r="K25" i="93"/>
  <c r="G25" i="93"/>
  <c r="K16" i="93"/>
  <c r="J25" i="93"/>
  <c r="I25" i="93"/>
  <c r="E9" i="88"/>
  <c r="E10" i="88"/>
  <c r="E11" i="88"/>
  <c r="E12" i="88"/>
  <c r="E13" i="88"/>
  <c r="E14" i="88"/>
  <c r="E15" i="88"/>
  <c r="E16" i="88"/>
  <c r="E17" i="88"/>
  <c r="E18" i="88"/>
  <c r="E19" i="88"/>
  <c r="E20" i="88"/>
  <c r="E8" i="88"/>
  <c r="F25" i="93" l="1"/>
  <c r="B1" i="106"/>
  <c r="B1" i="105"/>
  <c r="B1" i="104"/>
  <c r="B1" i="103"/>
  <c r="B1" i="102"/>
  <c r="B1" i="101"/>
  <c r="B1" i="100"/>
  <c r="B1" i="99"/>
  <c r="B1" i="98"/>
  <c r="B2" i="97"/>
  <c r="B2" i="95"/>
  <c r="B2" i="92"/>
  <c r="B2" i="93"/>
  <c r="B2" i="91"/>
  <c r="B2" i="64"/>
  <c r="B2" i="90"/>
  <c r="B2" i="69"/>
  <c r="B2" i="94"/>
  <c r="B2" i="89"/>
  <c r="B2" i="73"/>
  <c r="B2" i="88"/>
  <c r="B2" i="52"/>
  <c r="B2" i="86"/>
  <c r="B2" i="75"/>
  <c r="B2" i="85"/>
  <c r="C22" i="75"/>
  <c r="G34" i="85"/>
  <c r="F34" i="85"/>
  <c r="D34" i="85"/>
  <c r="C34" i="85"/>
  <c r="G14" i="83"/>
  <c r="F14" i="83"/>
  <c r="D14" i="83"/>
  <c r="C14" i="83"/>
  <c r="C19" i="102" l="1"/>
  <c r="D22" i="98" l="1"/>
  <c r="E22" i="98"/>
  <c r="F22" i="98"/>
  <c r="G22" i="98"/>
  <c r="C22" i="98"/>
  <c r="B2" i="106" l="1"/>
  <c r="B2" i="105"/>
  <c r="B2" i="104"/>
  <c r="B2" i="103"/>
  <c r="B2" i="102"/>
  <c r="B2" i="101"/>
  <c r="B2" i="100"/>
  <c r="B2" i="99"/>
  <c r="B2" i="98"/>
  <c r="C19" i="101"/>
  <c r="D12" i="101"/>
  <c r="D7" i="101"/>
  <c r="D19" i="101" s="1"/>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H22" i="98"/>
  <c r="B1" i="97"/>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G39" i="97" s="1"/>
  <c r="B1" i="95"/>
  <c r="B1" i="92"/>
  <c r="B1" i="93"/>
  <c r="B1" i="64"/>
  <c r="B1" i="90"/>
  <c r="B1" i="69"/>
  <c r="B1" i="94"/>
  <c r="B1" i="89"/>
  <c r="B1" i="73"/>
  <c r="B1" i="88"/>
  <c r="B1" i="52"/>
  <c r="B1" i="86"/>
  <c r="B1" i="75"/>
  <c r="C1" i="85"/>
  <c r="B2" i="83"/>
  <c r="G5" i="86"/>
  <c r="F5" i="86"/>
  <c r="E5" i="86"/>
  <c r="D5" i="86"/>
  <c r="C5" i="86"/>
  <c r="G5" i="84"/>
  <c r="F5" i="84"/>
  <c r="E5" i="84"/>
  <c r="D5" i="84"/>
  <c r="C5" i="84"/>
  <c r="E6" i="86" l="1"/>
  <c r="E13" i="86" s="1"/>
  <c r="F6" i="86"/>
  <c r="F13" i="86" s="1"/>
  <c r="G6" i="86"/>
  <c r="G13" i="86" s="1"/>
  <c r="C21" i="94" l="1"/>
  <c r="C20" i="94"/>
  <c r="C19" i="94"/>
  <c r="B1" i="91" l="1"/>
  <c r="B1" i="85"/>
  <c r="B1" i="83"/>
  <c r="B1" i="84"/>
  <c r="C30" i="95" l="1"/>
  <c r="C26" i="95"/>
  <c r="C18" i="95"/>
  <c r="C8" i="95"/>
  <c r="C36" i="95" l="1"/>
  <c r="C38" i="95" s="1"/>
  <c r="D6" i="86"/>
  <c r="D13" i="86"/>
  <c r="C6" i="86" l="1"/>
  <c r="C13" i="86" s="1"/>
  <c r="D19" i="94" l="1"/>
  <c r="D12" i="94"/>
  <c r="D17" i="94"/>
  <c r="D13" i="94"/>
  <c r="D16" i="94"/>
  <c r="D8" i="94"/>
  <c r="D20" i="94"/>
  <c r="D9" i="94"/>
  <c r="D15" i="94"/>
  <c r="D21" i="94"/>
  <c r="D11" i="94"/>
  <c r="D7" i="94"/>
  <c r="N20" i="92"/>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E7" i="92" s="1"/>
  <c r="N8" i="92"/>
  <c r="E8" i="92"/>
  <c r="M7" i="92"/>
  <c r="M21" i="92" s="1"/>
  <c r="L7" i="92"/>
  <c r="L21" i="92" s="1"/>
  <c r="K7" i="92"/>
  <c r="J7" i="92"/>
  <c r="J21" i="92" s="1"/>
  <c r="I7" i="92"/>
  <c r="I21" i="92" s="1"/>
  <c r="H7" i="92"/>
  <c r="H21" i="92" s="1"/>
  <c r="G7" i="92"/>
  <c r="F7" i="92"/>
  <c r="F21" i="92" s="1"/>
  <c r="C7" i="92"/>
  <c r="N14" i="92" l="1"/>
  <c r="E21" i="92"/>
  <c r="G21" i="92"/>
  <c r="K21" i="92"/>
  <c r="N7" i="92"/>
  <c r="N21" i="92" s="1"/>
  <c r="C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E53" i="85"/>
  <c r="E34" i="85"/>
  <c r="E30" i="85"/>
  <c r="H34" i="85"/>
  <c r="H9" i="85"/>
  <c r="F31" i="85"/>
  <c r="G54" i="85"/>
  <c r="E61" i="85"/>
  <c r="H53" i="85"/>
  <c r="F45" i="85"/>
  <c r="H45"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F54" i="85" l="1"/>
  <c r="H54" i="85"/>
  <c r="H31" i="85"/>
  <c r="D56" i="85"/>
  <c r="D63" i="85" s="1"/>
  <c r="D65" i="85" s="1"/>
  <c r="D67" i="85" s="1"/>
  <c r="G56" i="85"/>
  <c r="G63" i="85" s="1"/>
  <c r="G65" i="85" s="1"/>
  <c r="G67" i="85" s="1"/>
  <c r="H14" i="83"/>
  <c r="H31" i="83"/>
  <c r="H20" i="83"/>
  <c r="G41" i="83"/>
  <c r="H41" i="83" s="1"/>
  <c r="E45" i="85"/>
  <c r="C54" i="85"/>
  <c r="E14" i="83"/>
  <c r="F56" i="85"/>
  <c r="H56" i="85" s="1"/>
  <c r="E31" i="85"/>
  <c r="E41" i="83"/>
  <c r="E31" i="83"/>
  <c r="F63" i="85" l="1"/>
  <c r="H63" i="85" s="1"/>
  <c r="E54" i="85"/>
  <c r="C56" i="85"/>
  <c r="C24" i="69"/>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4" i="69" l="1"/>
</calcChain>
</file>

<file path=xl/sharedStrings.xml><?xml version="1.0" encoding="utf-8"?>
<sst xmlns="http://schemas.openxmlformats.org/spreadsheetml/2006/main" count="1137" uniqueCount="758">
  <si>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</si>
  <si>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</si>
  <si>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</si>
  <si>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</si>
  <si>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</si>
  <si>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</si>
  <si>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</si>
  <si>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</si>
  <si>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</si>
  <si>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</si>
  <si>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</si>
  <si>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</si>
  <si>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</si>
  <si>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</si>
  <si>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</si>
  <si>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</si>
  <si>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</si>
  <si>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</si>
  <si>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</si>
  <si>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</si>
  <si>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</si>
  <si>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</si>
  <si>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</si>
  <si>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</si>
  <si>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</si>
  <si>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</si>
  <si>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</si>
  <si>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</si>
  <si>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</si>
  <si>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</si>
  <si>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</si>
  <si>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</si>
  <si>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</si>
  <si>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</si>
  <si>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</si>
  <si>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</si>
  <si>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</si>
  <si>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</si>
  <si>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</si>
  <si>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</si>
  <si>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</si>
  <si>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</si>
  <si>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</si>
  <si>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</si>
  <si>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</si>
  <si>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</si>
  <si>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</si>
  <si>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</si>
  <si>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</si>
  <si>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</si>
  <si>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</si>
  <si>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</si>
  <si>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</si>
  <si>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</si>
  <si>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</si>
  <si>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</si>
  <si>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</si>
  <si>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</si>
  <si>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</si>
  <si>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</si>
  <si>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</si>
  <si>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</si>
  <si>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</si>
  <si>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</si>
  <si>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</si>
  <si>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</si>
  <si>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</si>
  <si>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</si>
  <si>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</si>
  <si>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</si>
  <si>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</si>
  <si>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</si>
  <si>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</si>
  <si>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</si>
  <si>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</si>
  <si>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</si>
  <si>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</si>
  <si>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</si>
  <si>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</si>
  <si>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</si>
  <si>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</si>
  <si>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</si>
  <si>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</si>
  <si>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</si>
  <si>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</si>
  <si>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</si>
  <si>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</si>
  <si>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</si>
  <si>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</si>
  <si>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</si>
  <si>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</si>
  <si>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</si>
  <si>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</si>
  <si>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</si>
  <si>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</si>
  <si>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</si>
  <si>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</si>
  <si>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</si>
  <si>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</si>
  <si>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</si>
  <si>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</si>
  <si>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</si>
  <si>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</si>
  <si>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</si>
  <si>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</si>
  <si>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</si>
  <si>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</si>
  <si>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</si>
  <si>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</si>
  <si>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</si>
  <si>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</si>
  <si>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</si>
  <si>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</si>
  <si>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</si>
  <si>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</si>
  <si>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</si>
  <si>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</si>
  <si>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</si>
  <si>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</si>
  <si>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</si>
  <si>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</si>
  <si>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</si>
  <si>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</si>
  <si>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</si>
  <si>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</si>
  <si>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</si>
  <si>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</si>
  <si>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</si>
  <si>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</si>
  <si>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</si>
  <si>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</si>
  <si>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</si>
  <si>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</si>
  <si>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</si>
  <si>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</si>
  <si>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</si>
  <si>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</si>
  <si>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</si>
  <si>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</si>
  <si>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</si>
  <si>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</si>
  <si>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</si>
  <si>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</si>
  <si>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</si>
  <si>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</si>
  <si>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</si>
  <si>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</si>
  <si>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</si>
  <si>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</si>
  <si>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</si>
  <si>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</si>
  <si>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</si>
  <si>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</si>
  <si>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</si>
  <si>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</si>
  <si>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</si>
  <si>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</si>
  <si>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</si>
  <si>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</si>
  <si>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</si>
  <si>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</si>
  <si>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</si>
  <si>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</si>
  <si>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</si>
  <si>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</si>
  <si>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</si>
  <si>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</si>
  <si>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</si>
  <si>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</si>
  <si>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</si>
  <si>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</si>
  <si>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</si>
  <si>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</si>
  <si>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</si>
  <si>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</si>
  <si>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</si>
  <si>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</si>
  <si>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</si>
  <si>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</si>
  <si>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</si>
  <si>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</si>
  <si>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</si>
  <si>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</si>
  <si>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</si>
  <si>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</si>
  <si>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</si>
  <si>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</si>
  <si>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</si>
  <si>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</si>
  <si>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</si>
  <si>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</si>
  <si>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</si>
  <si>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</si>
  <si>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</si>
  <si>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</si>
  <si>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</si>
  <si>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</si>
  <si>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</si>
  <si>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</si>
  <si>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</si>
  <si>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</si>
  <si>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</si>
  <si>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</si>
  <si>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</si>
  <si>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</si>
  <si>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</si>
  <si>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</si>
  <si>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</si>
  <si>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</si>
  <si>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</si>
  <si>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</si>
  <si>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</si>
  <si>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</si>
  <si>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</si>
  <si>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</si>
  <si>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</si>
  <si>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</si>
  <si>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</si>
  <si>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</si>
  <si>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</si>
  <si>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</si>
  <si>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</si>
  <si>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</si>
  <si>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</si>
  <si>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</si>
  <si>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</si>
  <si>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</si>
  <si>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</si>
  <si>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</si>
  <si>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</si>
  <si>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</si>
  <si>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</si>
  <si>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</si>
  <si>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</si>
  <si>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</si>
  <si>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</si>
  <si>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</si>
  <si>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</si>
  <si>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</si>
  <si>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</si>
  <si>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</si>
  <si>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</si>
  <si>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</si>
  <si>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</si>
  <si>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</si>
  <si>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</si>
  <si>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</si>
  <si>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</si>
  <si>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</si>
  <si>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</si>
  <si>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</si>
  <si>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</si>
  <si>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</si>
  <si>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</si>
  <si>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</si>
  <si>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</si>
  <si>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</si>
  <si>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</si>
  <si>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</si>
  <si>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</si>
  <si>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</si>
  <si>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</si>
  <si>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</si>
  <si>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</si>
  <si>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</si>
  <si>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</si>
  <si>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</si>
  <si>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</si>
  <si>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</si>
  <si>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</si>
  <si>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</si>
  <si>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</si>
  <si>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</si>
  <si>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</si>
  <si>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</si>
  <si>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</si>
  <si>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</si>
  <si>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</si>
  <si>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</si>
  <si>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</si>
  <si>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</si>
  <si>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</si>
  <si>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</si>
  <si>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</si>
  <si>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</si>
  <si>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</si>
  <si>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</si>
  <si>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</si>
  <si>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</si>
  <si>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</si>
  <si>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</si>
  <si>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</si>
  <si>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</si>
  <si>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</si>
  <si>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</si>
  <si>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</si>
  <si>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</si>
  <si>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</si>
  <si>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</si>
  <si>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</si>
  <si>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</si>
  <si>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</si>
  <si>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</si>
  <si>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</si>
  <si>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</si>
  <si>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</si>
  <si>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</si>
  <si>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</si>
  <si>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</si>
  <si>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</si>
  <si>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</si>
  <si>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</si>
  <si>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</si>
  <si>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</si>
  <si>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</si>
  <si>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</si>
  <si>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</si>
  <si>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</si>
  <si>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</si>
  <si>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</si>
  <si>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</si>
  <si>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</si>
  <si>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</si>
  <si>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</si>
  <si>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</si>
  <si>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</si>
  <si>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</si>
  <si>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</si>
  <si>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</si>
  <si>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</si>
  <si>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</si>
  <si>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</si>
  <si>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</si>
  <si>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</si>
  <si>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</si>
  <si>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</si>
  <si>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</si>
  <si>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</si>
  <si>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</si>
  <si>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</si>
  <si>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</si>
  <si>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</si>
  <si>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</si>
  <si>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</si>
  <si>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</si>
  <si>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</si>
  <si>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</si>
  <si>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</si>
  <si>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</si>
  <si>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</si>
  <si>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</si>
  <si>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</si>
  <si>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</si>
  <si>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</si>
  <si>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</si>
  <si>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</si>
  <si>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</si>
  <si>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</si>
  <si>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</si>
  <si>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</si>
  <si>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</si>
  <si>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</si>
  <si>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</si>
  <si>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</si>
  <si>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</si>
  <si>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</si>
  <si>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</si>
  <si>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</si>
  <si>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</si>
  <si>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</si>
  <si>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</si>
  <si>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</si>
  <si>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</si>
  <si>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</si>
  <si>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</si>
  <si>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</si>
  <si>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</si>
  <si>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</si>
  <si>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</si>
  <si>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</si>
  <si>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</si>
  <si>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</si>
  <si>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</si>
  <si>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</si>
  <si>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</si>
  <si>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</si>
  <si>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</si>
  <si>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</si>
  <si>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</si>
  <si>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</si>
  <si>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</si>
  <si>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</si>
  <si>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</si>
  <si>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</si>
  <si>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</si>
  <si>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</si>
  <si>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</si>
  <si>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</si>
  <si>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</si>
  <si>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</si>
  <si>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</si>
  <si>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</si>
  <si>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</si>
  <si>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</si>
  <si>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</si>
  <si>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</si>
  <si>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</si>
  <si>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</si>
  <si>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</si>
  <si>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</si>
  <si>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</si>
  <si>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</si>
  <si>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</si>
  <si>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</si>
  <si>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</si>
  <si>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</si>
  <si>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</si>
  <si>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</si>
  <si>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</si>
  <si>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</si>
  <si>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</si>
  <si>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</si>
  <si>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</si>
  <si>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</si>
  <si>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</si>
  <si>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</si>
  <si>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</si>
  <si>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</si>
  <si>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</si>
  <si>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</si>
  <si>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</si>
  <si>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</si>
  <si>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</si>
  <si>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</si>
  <si>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</si>
  <si>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</si>
  <si>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</si>
  <si>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</si>
  <si>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</si>
  <si>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</si>
  <si>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</si>
  <si>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</si>
  <si>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</si>
  <si>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</si>
  <si>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</si>
  <si>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</si>
  <si>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</si>
  <si>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</si>
  <si>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</si>
  <si>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</si>
  <si>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</si>
  <si>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</si>
  <si>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</si>
  <si>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</si>
  <si>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</si>
  <si>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</si>
  <si>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</si>
  <si>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</si>
  <si>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</si>
  <si>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</si>
  <si>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</si>
  <si>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</si>
  <si>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</si>
  <si>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</si>
  <si>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</si>
  <si>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</si>
  <si>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</si>
  <si>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</si>
  <si>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</si>
  <si>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</si>
  <si>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</si>
  <si>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</si>
  <si>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</si>
  <si>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</si>
  <si>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</si>
  <si>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</si>
  <si>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</si>
  <si>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</si>
  <si>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</si>
  <si>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</si>
  <si>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</si>
  <si>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</si>
  <si>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</si>
  <si>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</si>
  <si>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</si>
  <si>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</si>
  <si>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</si>
  <si>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</si>
  <si>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</si>
  <si>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</si>
  <si>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</si>
  <si>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</si>
  <si>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</si>
  <si>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</si>
  <si>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</si>
  <si>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</si>
  <si>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</si>
  <si>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</si>
  <si>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</si>
  <si>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</si>
  <si>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</si>
  <si>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</si>
  <si>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</si>
  <si>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</si>
  <si>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</si>
  <si>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</si>
  <si>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</si>
  <si>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</si>
  <si>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</si>
  <si>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</si>
  <si>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</si>
  <si>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</si>
  <si>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</si>
  <si>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</si>
  <si>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</si>
  <si>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</si>
  <si>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</si>
  <si>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</si>
  <si>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</si>
  <si>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</si>
  <si>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</si>
  <si>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</si>
  <si>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</si>
  <si>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</si>
  <si>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</si>
  <si>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</si>
  <si>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</si>
  <si>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</si>
  <si>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</si>
  <si>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</si>
  <si>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</si>
  <si>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</si>
  <si>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</si>
  <si>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</si>
  <si>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</si>
  <si>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</si>
  <si>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</si>
  <si>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</si>
  <si>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</si>
  <si>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</si>
  <si>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</si>
  <si>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</si>
  <si>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</si>
  <si>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</si>
  <si>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</si>
  <si>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</si>
  <si>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</si>
  <si>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</si>
  <si>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</si>
  <si>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</si>
  <si>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</si>
  <si>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</si>
  <si>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</si>
  <si>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</si>
  <si>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</si>
  <si>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</si>
  <si>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</si>
  <si>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</si>
  <si>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</si>
  <si>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</si>
  <si>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</si>
  <si>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</si>
  <si>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</si>
  <si>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</si>
  <si>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</si>
  <si>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</si>
  <si>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</si>
  <si>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</si>
  <si>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</si>
  <si>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</si>
  <si>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</si>
  <si>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</si>
  <si>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</si>
  <si>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</si>
  <si>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</si>
  <si>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</si>
  <si>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</si>
  <si>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</si>
  <si>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</si>
  <si>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</si>
  <si>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</si>
  <si>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</si>
  <si>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</si>
  <si>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</si>
  <si>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</si>
  <si>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</si>
  <si>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</si>
  <si>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</si>
  <si>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</si>
  <si>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</si>
  <si>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</si>
  <si>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</si>
  <si>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</si>
  <si>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</si>
  <si>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</si>
  <si>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</si>
  <si>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</si>
  <si>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</si>
  <si>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</si>
  <si>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</si>
  <si>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</si>
  <si>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</si>
  <si>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</si>
  <si>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</si>
  <si>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</si>
  <si>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</si>
  <si>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</si>
  <si>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</si>
  <si>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</si>
  <si>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</si>
  <si>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</si>
  <si>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</si>
  <si>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</si>
  <si>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</si>
  <si>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</si>
  <si>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</si>
  <si>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</si>
  <si>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</si>
  <si>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</si>
  <si>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</si>
  <si>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</si>
  <si>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</si>
  <si>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</si>
  <si>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</si>
  <si>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</si>
  <si>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</si>
  <si>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</si>
  <si>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</si>
  <si>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</si>
  <si>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</si>
  <si>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</si>
  <si>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</si>
  <si>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</si>
  <si>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</si>
  <si>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</si>
  <si>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</si>
  <si>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</si>
  <si>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</si>
  <si>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</si>
  <si>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</si>
  <si>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</si>
  <si>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</si>
  <si>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</si>
  <si>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</si>
  <si>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</si>
  <si>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</si>
  <si>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</si>
  <si>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</si>
  <si>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</si>
  <si>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</si>
  <si>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</si>
  <si>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</si>
  <si>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</si>
  <si>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</si>
  <si>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</si>
  <si>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</si>
  <si>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</si>
  <si>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</si>
  <si>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</si>
  <si>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</si>
  <si>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</si>
  <si>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</si>
  <si>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</si>
  <si>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</si>
  <si>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</si>
  <si>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</si>
  <si>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</si>
  <si>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</si>
  <si>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</si>
  <si>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</si>
  <si>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</si>
  <si>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</si>
  <si>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</si>
  <si>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</si>
  <si>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</si>
  <si>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</si>
  <si>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</si>
  <si>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</si>
  <si>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</si>
  <si>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</si>
  <si>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</si>
  <si>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</si>
  <si>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</si>
  <si>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</si>
  <si>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</si>
  <si>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</si>
  <si>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</si>
  <si>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</si>
  <si>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</si>
  <si>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</si>
  <si>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</si>
  <si>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</si>
  <si>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</si>
  <si>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</si>
  <si>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</si>
  <si>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</si>
  <si>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</si>
  <si>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</si>
  <si>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</si>
  <si>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</si>
  <si>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</si>
  <si>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</si>
  <si>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</si>
  <si>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</si>
  <si>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</si>
  <si>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</si>
  <si>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</si>
  <si>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</si>
  <si>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</si>
  <si>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</si>
  <si>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</si>
  <si>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"CREDO BANK"</t>
  </si>
  <si>
    <t>Thomas Engelhardt</t>
  </si>
  <si>
    <t>Zaal Pirtskhelava</t>
  </si>
  <si>
    <t>www.credo.ge</t>
  </si>
  <si>
    <t>Thomas Engelhardt (Germany)</t>
  </si>
  <si>
    <t>Access Microfinance Holding AG</t>
  </si>
  <si>
    <t>Franciscus Bernardus Martinus Streppel (Netherlands)</t>
  </si>
  <si>
    <t>Triodos Fund</t>
  </si>
  <si>
    <t>Paul-Catalin Panciu (Romania)</t>
  </si>
  <si>
    <t>დამოუკიდებელი წევრი</t>
  </si>
  <si>
    <t>Johannes Mainhardt (Germany)</t>
  </si>
  <si>
    <t>Andrew Pospielovsky (Great Britain)</t>
  </si>
  <si>
    <t>Erekle Zatiashvili</t>
  </si>
  <si>
    <t>Zaza Tkeshelashvili</t>
  </si>
  <si>
    <t>Nikoloz Kutateladze</t>
  </si>
  <si>
    <t>Alexander Kumsiashvili</t>
  </si>
  <si>
    <t>CEO</t>
  </si>
  <si>
    <t>CFO</t>
  </si>
  <si>
    <t>Chief Credit Officer</t>
  </si>
  <si>
    <t>Chief Commercial Officer</t>
  </si>
  <si>
    <t>CIO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</si>
  <si>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</si>
  <si>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</si>
  <si>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</si>
  <si>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</si>
  <si>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</si>
  <si>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</si>
  <si>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</si>
  <si>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</si>
  <si>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</si>
  <si>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</si>
  <si>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</si>
  <si>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</si>
  <si>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</si>
  <si>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6.2.1</t>
  </si>
  <si>
    <t>Of which General reserves amount</t>
  </si>
  <si>
    <t>among them general reserves of off balance items</t>
  </si>
  <si>
    <t>Table 9 (Capital), C46</t>
  </si>
  <si>
    <t>Table 9 (Capital), C15</t>
  </si>
  <si>
    <t>Table 9 (Capital), C44</t>
  </si>
  <si>
    <t>Table 9 (Capital), C7</t>
  </si>
  <si>
    <t>Table 9 (Capital), C11</t>
  </si>
  <si>
    <t>Table 9 (Capital), C9</t>
  </si>
  <si>
    <t>X</t>
  </si>
  <si>
    <t>* From May 2021, supervisory requirements of capital buffers for "Credo Bank"</t>
  </si>
  <si>
    <t xml:space="preserve">were restored. Above mentioned buffers previously were subject of annulment </t>
  </si>
  <si>
    <t>according the NBG's supervisory plan with regard to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</si>
</sst>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i/>
      <sz val="9"/>
      <color theme="1"/>
      <name val="Arial"/>
      <family val="2"/>
    </font>
    <font>
      <sz val="10"/>
      <color theme="1"/>
      <name val="Sylfaen"/>
      <family val="1"/>
    </font>
    <font>
      <i/>
      <sz val="10"/>
      <color theme="1"/>
      <name val="Sylfaen"/>
      <family val="1"/>
    </font>
    <font>
      <i/>
      <sz val="10"/>
      <name val="Sylfaen"/>
      <family val="1"/>
    </font>
    <font>
      <b/>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s>
  <borders count="1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6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2" fillId="0" borderId="23" xfId="0" applyFont="1" applyBorder="1" applyAlignment="1"/>
    <xf numFmtId="0" fontId="2" fillId="0" borderId="23"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93" fontId="88" fillId="0" borderId="13" xfId="0" applyNumberFormat="1" applyFont="1" applyBorder="1" applyAlignment="1">
      <alignment vertic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90" fillId="0" borderId="0" xfId="0" applyNumberFormat="1" applyFont="1" applyFill="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3" xfId="0" applyFont="1" applyFill="1" applyBorder="1" applyAlignment="1">
      <alignment horizontal="center" vertical="center"/>
    </xf>
    <xf numFmtId="0" fontId="3" fillId="0" borderId="94" xfId="0" applyFont="1" applyFill="1" applyBorder="1" applyAlignment="1">
      <alignment vertical="center"/>
    </xf>
    <xf numFmtId="169" fontId="9" fillId="37" borderId="27" xfId="20" applyBorder="1"/>
    <xf numFmtId="169" fontId="9" fillId="37" borderId="95" xfId="20" applyBorder="1"/>
    <xf numFmtId="169" fontId="9" fillId="37" borderId="28" xfId="20" applyBorder="1"/>
    <xf numFmtId="0" fontId="3" fillId="0" borderId="97" xfId="0" applyFont="1" applyFill="1" applyBorder="1" applyAlignment="1">
      <alignment horizontal="center" vertical="center"/>
    </xf>
    <xf numFmtId="0" fontId="3" fillId="0" borderId="98"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8" fillId="0" borderId="87" xfId="0" applyNumberFormat="1" applyFont="1" applyFill="1" applyBorder="1" applyAlignment="1">
      <alignment horizontal="center" vertical="center"/>
    </xf>
    <xf numFmtId="0" fontId="88"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4" xfId="20964" applyFont="1" applyFill="1" applyBorder="1" applyAlignment="1">
      <alignment vertical="center"/>
    </xf>
    <xf numFmtId="0" fontId="45" fillId="77" borderId="105" xfId="20964" applyFont="1" applyFill="1" applyBorder="1" applyAlignment="1">
      <alignment vertical="center"/>
    </xf>
    <xf numFmtId="0" fontId="45" fillId="77" borderId="102" xfId="20964" applyFont="1" applyFill="1" applyBorder="1" applyAlignment="1">
      <alignment vertical="center"/>
    </xf>
    <xf numFmtId="0" fontId="106" fillId="70" borderId="101" xfId="20964" applyFont="1" applyFill="1" applyBorder="1" applyAlignment="1">
      <alignment horizontal="center" vertical="center"/>
    </xf>
    <xf numFmtId="0" fontId="106" fillId="70" borderId="102" xfId="20964" applyFont="1" applyFill="1" applyBorder="1" applyAlignment="1">
      <alignment horizontal="left" vertical="center" wrapText="1"/>
    </xf>
    <xf numFmtId="164" fontId="106" fillId="0" borderId="103" xfId="7" applyNumberFormat="1" applyFont="1" applyFill="1" applyBorder="1" applyAlignment="1" applyProtection="1">
      <alignment horizontal="right" vertical="center"/>
      <protection locked="0"/>
    </xf>
    <xf numFmtId="0" fontId="105" fillId="78" borderId="103" xfId="20964" applyFont="1" applyFill="1" applyBorder="1" applyAlignment="1">
      <alignment horizontal="center" vertical="center"/>
    </xf>
    <xf numFmtId="0" fontId="105"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7" fillId="70" borderId="101" xfId="20964" applyFont="1" applyFill="1" applyBorder="1" applyAlignment="1">
      <alignment horizontal="center" vertical="center"/>
    </xf>
    <xf numFmtId="0" fontId="106" fillId="70" borderId="105" xfId="20964" applyFont="1" applyFill="1" applyBorder="1" applyAlignment="1">
      <alignment vertical="center" wrapText="1"/>
    </xf>
    <xf numFmtId="0" fontId="106" fillId="70" borderId="102" xfId="20964" applyFont="1" applyFill="1" applyBorder="1" applyAlignment="1">
      <alignment horizontal="left" vertical="center"/>
    </xf>
    <xf numFmtId="0" fontId="107" fillId="3" borderId="101" xfId="20964" applyFont="1" applyFill="1" applyBorder="1" applyAlignment="1">
      <alignment horizontal="center" vertical="center"/>
    </xf>
    <xf numFmtId="0" fontId="106" fillId="3" borderId="102" xfId="20964" applyFont="1" applyFill="1" applyBorder="1" applyAlignment="1">
      <alignment horizontal="left" vertical="center"/>
    </xf>
    <xf numFmtId="0" fontId="107" fillId="0" borderId="101" xfId="20964" applyFont="1" applyFill="1" applyBorder="1" applyAlignment="1">
      <alignment horizontal="center" vertical="center"/>
    </xf>
    <xf numFmtId="0" fontId="106" fillId="0" borderId="102" xfId="20964" applyFont="1" applyFill="1" applyBorder="1" applyAlignment="1">
      <alignment horizontal="left" vertical="center"/>
    </xf>
    <xf numFmtId="0" fontId="108" fillId="78" borderId="103" xfId="20964" applyFont="1" applyFill="1" applyBorder="1" applyAlignment="1">
      <alignment horizontal="center" vertical="center"/>
    </xf>
    <xf numFmtId="0" fontId="105" fillId="78" borderId="105" xfId="20964" applyFont="1" applyFill="1" applyBorder="1" applyAlignment="1">
      <alignment vertical="center"/>
    </xf>
    <xf numFmtId="164" fontId="106" fillId="78" borderId="103" xfId="7" applyNumberFormat="1" applyFont="1" applyFill="1" applyBorder="1" applyAlignment="1" applyProtection="1">
      <alignment horizontal="right" vertical="center"/>
      <protection locked="0"/>
    </xf>
    <xf numFmtId="0" fontId="105" fillId="77" borderId="104" xfId="20964" applyFont="1" applyFill="1" applyBorder="1" applyAlignment="1">
      <alignment vertical="center"/>
    </xf>
    <xf numFmtId="0" fontId="105" fillId="77" borderId="105" xfId="20964" applyFont="1" applyFill="1" applyBorder="1" applyAlignment="1">
      <alignment vertical="center"/>
    </xf>
    <xf numFmtId="164" fontId="105" fillId="77" borderId="102" xfId="7" applyNumberFormat="1" applyFont="1" applyFill="1" applyBorder="1" applyAlignment="1">
      <alignment horizontal="right" vertical="center"/>
    </xf>
    <xf numFmtId="0" fontId="110" fillId="3" borderId="101" xfId="20964" applyFont="1" applyFill="1" applyBorder="1" applyAlignment="1">
      <alignment horizontal="center" vertical="center"/>
    </xf>
    <xf numFmtId="0" fontId="111" fillId="78" borderId="103" xfId="20964" applyFont="1" applyFill="1" applyBorder="1" applyAlignment="1">
      <alignment horizontal="center" vertical="center"/>
    </xf>
    <xf numFmtId="0" fontId="45" fillId="78" borderId="105" xfId="20964" applyFont="1" applyFill="1" applyBorder="1" applyAlignment="1">
      <alignment vertical="center"/>
    </xf>
    <xf numFmtId="0" fontId="110" fillId="70" borderId="101" xfId="20964" applyFont="1" applyFill="1" applyBorder="1" applyAlignment="1">
      <alignment horizontal="center" vertical="center"/>
    </xf>
    <xf numFmtId="164" fontId="106" fillId="3" borderId="103" xfId="7" applyNumberFormat="1" applyFont="1" applyFill="1" applyBorder="1" applyAlignment="1" applyProtection="1">
      <alignment horizontal="right" vertical="center"/>
      <protection locked="0"/>
    </xf>
    <xf numFmtId="0" fontId="111" fillId="3" borderId="103" xfId="20964" applyFont="1" applyFill="1" applyBorder="1" applyAlignment="1">
      <alignment horizontal="center" vertical="center"/>
    </xf>
    <xf numFmtId="0" fontId="45" fillId="3" borderId="105" xfId="20964" applyFont="1" applyFill="1" applyBorder="1" applyAlignment="1">
      <alignment vertical="center"/>
    </xf>
    <xf numFmtId="0" fontId="107"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1" fillId="0" borderId="103" xfId="0" applyFont="1" applyFill="1" applyBorder="1" applyAlignment="1">
      <alignment horizontal="left" vertical="center" wrapText="1"/>
    </xf>
    <xf numFmtId="10" fontId="97" fillId="0" borderId="103" xfId="20962" applyNumberFormat="1" applyFont="1" applyFill="1" applyBorder="1" applyAlignment="1">
      <alignment horizontal="left" vertical="center" wrapText="1"/>
    </xf>
    <xf numFmtId="10" fontId="3" fillId="0"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left" vertical="center" wrapText="1"/>
    </xf>
    <xf numFmtId="10" fontId="101" fillId="0" borderId="103" xfId="20962" applyNumberFormat="1" applyFont="1" applyFill="1" applyBorder="1" applyAlignment="1">
      <alignment horizontal="left" vertical="center" wrapText="1"/>
    </xf>
    <xf numFmtId="10" fontId="4" fillId="36"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3" xfId="0" applyFont="1" applyFill="1" applyBorder="1" applyAlignment="1">
      <alignment horizontal="left" vertical="center" wrapText="1"/>
    </xf>
    <xf numFmtId="0" fontId="3" fillId="0" borderId="103" xfId="0" applyFont="1" applyFill="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vertical="center" wrapText="1"/>
    </xf>
    <xf numFmtId="0" fontId="4" fillId="36" borderId="102"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84" fillId="0" borderId="103" xfId="0" applyFont="1" applyFill="1" applyBorder="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3" xfId="0" applyNumberFormat="1" applyFont="1" applyFill="1" applyBorder="1" applyAlignment="1">
      <alignment vertical="center" wrapText="1"/>
    </xf>
    <xf numFmtId="3" fontId="104" fillId="0" borderId="103" xfId="0" applyNumberFormat="1" applyFont="1" applyBorder="1" applyAlignment="1">
      <alignment vertical="center" wrapText="1"/>
    </xf>
    <xf numFmtId="3" fontId="104" fillId="0" borderId="103" xfId="0" applyNumberFormat="1" applyFont="1" applyFill="1" applyBorder="1" applyAlignment="1">
      <alignment vertical="center" wrapText="1"/>
    </xf>
    <xf numFmtId="3" fontId="104" fillId="36" borderId="104" xfId="0" applyNumberFormat="1" applyFont="1" applyFill="1" applyBorder="1" applyAlignment="1">
      <alignment vertical="center" wrapText="1"/>
    </xf>
    <xf numFmtId="3" fontId="104" fillId="0" borderId="104"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0" borderId="91"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0"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2" xfId="0" applyFont="1" applyFill="1" applyBorder="1" applyAlignment="1">
      <alignment horizontal="center" wrapText="1"/>
    </xf>
    <xf numFmtId="0" fontId="3" fillId="0" borderId="103" xfId="0" applyFont="1" applyFill="1" applyBorder="1" applyAlignment="1">
      <alignment horizontal="center"/>
    </xf>
    <xf numFmtId="0" fontId="3" fillId="0" borderId="103"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164" fontId="3" fillId="0" borderId="103" xfId="7" applyNumberFormat="1" applyFont="1" applyBorder="1"/>
    <xf numFmtId="164" fontId="3" fillId="0" borderId="88" xfId="7" applyNumberFormat="1" applyFont="1" applyBorder="1"/>
    <xf numFmtId="0" fontId="100" fillId="0" borderId="103" xfId="0" applyFont="1" applyBorder="1" applyAlignment="1">
      <alignment horizontal="left" wrapText="1" indent="2"/>
    </xf>
    <xf numFmtId="169" fontId="9" fillId="37" borderId="103" xfId="20" applyBorder="1"/>
    <xf numFmtId="164" fontId="3" fillId="0" borderId="103" xfId="7" applyNumberFormat="1" applyFont="1" applyBorder="1" applyAlignment="1">
      <alignment vertical="center"/>
    </xf>
    <xf numFmtId="0" fontId="4" fillId="0" borderId="21" xfId="0" applyFont="1" applyBorder="1"/>
    <xf numFmtId="0" fontId="4" fillId="0" borderId="103"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164" fontId="3" fillId="0" borderId="103" xfId="7" applyNumberFormat="1" applyFont="1" applyFill="1" applyBorder="1"/>
    <xf numFmtId="164" fontId="3" fillId="0" borderId="103" xfId="7" applyNumberFormat="1" applyFont="1" applyFill="1" applyBorder="1" applyAlignment="1">
      <alignment vertical="center"/>
    </xf>
    <xf numFmtId="0" fontId="100" fillId="0" borderId="103"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3" xfId="0" applyFont="1" applyFill="1" applyBorder="1" applyAlignment="1">
      <alignment horizontal="right" vertical="center"/>
    </xf>
    <xf numFmtId="0" fontId="2" fillId="0" borderId="101" xfId="0" applyFont="1" applyBorder="1" applyAlignment="1">
      <alignment vertical="center" wrapText="1"/>
    </xf>
    <xf numFmtId="193" fontId="2" fillId="2" borderId="101" xfId="0" applyNumberFormat="1" applyFont="1" applyFill="1" applyBorder="1" applyAlignment="1" applyProtection="1">
      <alignment vertical="center"/>
      <protection locked="0"/>
    </xf>
    <xf numFmtId="193" fontId="87" fillId="2" borderId="101" xfId="0" applyNumberFormat="1" applyFont="1" applyFill="1" applyBorder="1" applyAlignment="1" applyProtection="1">
      <alignment vertical="center"/>
      <protection locked="0"/>
    </xf>
    <xf numFmtId="193" fontId="87" fillId="2" borderId="96"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8" xfId="13" applyFont="1" applyFill="1" applyBorder="1" applyAlignment="1" applyProtection="1">
      <alignment horizontal="left" vertical="center" wrapText="1"/>
      <protection locked="0"/>
    </xf>
    <xf numFmtId="49" fontId="118" fillId="0" borderId="118" xfId="5" applyNumberFormat="1" applyFont="1" applyFill="1" applyBorder="1" applyAlignment="1" applyProtection="1">
      <alignment horizontal="right" vertical="center"/>
      <protection locked="0"/>
    </xf>
    <xf numFmtId="49" fontId="119" fillId="0" borderId="118" xfId="5" applyNumberFormat="1" applyFont="1" applyFill="1" applyBorder="1" applyAlignment="1" applyProtection="1">
      <alignment horizontal="right" vertical="center"/>
      <protection locked="0"/>
    </xf>
    <xf numFmtId="0" fontId="114" fillId="0" borderId="118" xfId="0" applyFont="1" applyFill="1" applyBorder="1"/>
    <xf numFmtId="166" fontId="113" fillId="0" borderId="118" xfId="20965" applyFont="1" applyFill="1" applyBorder="1"/>
    <xf numFmtId="49" fontId="118" fillId="0" borderId="118" xfId="5" applyNumberFormat="1" applyFont="1" applyFill="1" applyBorder="1" applyAlignment="1" applyProtection="1">
      <alignment horizontal="right" vertical="center" wrapText="1"/>
      <protection locked="0"/>
    </xf>
    <xf numFmtId="49" fontId="119" fillId="0" borderId="118" xfId="5" applyNumberFormat="1" applyFont="1" applyFill="1" applyBorder="1" applyAlignment="1" applyProtection="1">
      <alignment horizontal="right" vertical="center" wrapText="1"/>
      <protection locked="0"/>
    </xf>
    <xf numFmtId="0" fontId="114" fillId="0" borderId="0" xfId="0" applyFont="1" applyFill="1"/>
    <xf numFmtId="0" fontId="113" fillId="0" borderId="118" xfId="0" applyNumberFormat="1" applyFont="1" applyFill="1" applyBorder="1" applyAlignment="1">
      <alignment horizontal="left" vertical="center" wrapText="1"/>
    </xf>
    <xf numFmtId="0" fontId="117" fillId="0" borderId="118" xfId="0" applyFont="1" applyFill="1" applyBorder="1"/>
    <xf numFmtId="0" fontId="114" fillId="0" borderId="0" xfId="0" applyFont="1" applyFill="1" applyBorder="1"/>
    <xf numFmtId="0" fontId="116" fillId="0" borderId="118" xfId="0" applyFont="1" applyFill="1" applyBorder="1" applyAlignment="1">
      <alignment horizontal="left" indent="1"/>
    </xf>
    <xf numFmtId="0" fontId="116" fillId="0" borderId="118" xfId="0" applyFont="1" applyFill="1" applyBorder="1" applyAlignment="1">
      <alignment horizontal="left" wrapText="1" indent="1"/>
    </xf>
    <xf numFmtId="0" fontId="113" fillId="0" borderId="118" xfId="0" applyFont="1" applyFill="1" applyBorder="1" applyAlignment="1">
      <alignment horizontal="left" indent="1"/>
    </xf>
    <xf numFmtId="0" fontId="113" fillId="0" borderId="118" xfId="0" applyNumberFormat="1" applyFont="1" applyFill="1" applyBorder="1" applyAlignment="1">
      <alignment horizontal="left" indent="1"/>
    </xf>
    <xf numFmtId="0" fontId="113" fillId="0" borderId="118" xfId="0" applyFont="1" applyFill="1" applyBorder="1" applyAlignment="1">
      <alignment horizontal="left" wrapText="1" indent="2"/>
    </xf>
    <xf numFmtId="0" fontId="116" fillId="0" borderId="118" xfId="0" applyFont="1" applyFill="1" applyBorder="1" applyAlignment="1">
      <alignment horizontal="left" vertical="center" indent="1"/>
    </xf>
    <xf numFmtId="0" fontId="114" fillId="0" borderId="118" xfId="0" applyFont="1" applyFill="1" applyBorder="1" applyAlignment="1">
      <alignment horizontal="left" wrapText="1"/>
    </xf>
    <xf numFmtId="0" fontId="114" fillId="0" borderId="118" xfId="0" applyFont="1" applyFill="1" applyBorder="1" applyAlignment="1">
      <alignment horizontal="left" wrapText="1" indent="2"/>
    </xf>
    <xf numFmtId="49" fontId="114" fillId="0" borderId="118" xfId="0" applyNumberFormat="1" applyFont="1" applyFill="1" applyBorder="1" applyAlignment="1">
      <alignment horizontal="left" indent="3"/>
    </xf>
    <xf numFmtId="49" fontId="114" fillId="0" borderId="118" xfId="0" applyNumberFormat="1" applyFont="1" applyFill="1" applyBorder="1" applyAlignment="1">
      <alignment horizontal="left" indent="1"/>
    </xf>
    <xf numFmtId="49" fontId="114" fillId="0" borderId="118" xfId="0" applyNumberFormat="1" applyFont="1" applyFill="1" applyBorder="1" applyAlignment="1">
      <alignment horizontal="left" vertical="top" wrapText="1" indent="2"/>
    </xf>
    <xf numFmtId="49" fontId="114" fillId="0" borderId="118" xfId="0" applyNumberFormat="1" applyFont="1" applyFill="1" applyBorder="1" applyAlignment="1">
      <alignment horizontal="left" wrapText="1" indent="3"/>
    </xf>
    <xf numFmtId="49" fontId="114" fillId="0" borderId="118" xfId="0" applyNumberFormat="1" applyFont="1" applyFill="1" applyBorder="1" applyAlignment="1">
      <alignment horizontal="left" wrapText="1" indent="2"/>
    </xf>
    <xf numFmtId="0" fontId="114" fillId="0" borderId="118" xfId="0" applyNumberFormat="1" applyFont="1" applyFill="1" applyBorder="1" applyAlignment="1">
      <alignment horizontal="left" wrapText="1" indent="1"/>
    </xf>
    <xf numFmtId="49" fontId="114" fillId="0" borderId="118" xfId="0" applyNumberFormat="1" applyFont="1" applyFill="1" applyBorder="1" applyAlignment="1">
      <alignment horizontal="left" wrapText="1" indent="1"/>
    </xf>
    <xf numFmtId="0" fontId="116" fillId="0" borderId="75" xfId="0" applyNumberFormat="1" applyFont="1" applyFill="1" applyBorder="1" applyAlignment="1">
      <alignment horizontal="left" vertical="center" wrapText="1"/>
    </xf>
    <xf numFmtId="0" fontId="114" fillId="0" borderId="119" xfId="0" applyFont="1" applyFill="1" applyBorder="1" applyAlignment="1">
      <alignment horizontal="center" vertical="center" wrapText="1"/>
    </xf>
    <xf numFmtId="0" fontId="116" fillId="0" borderId="118" xfId="0" applyNumberFormat="1" applyFont="1" applyFill="1" applyBorder="1" applyAlignment="1">
      <alignment horizontal="left" vertical="center" wrapText="1"/>
    </xf>
    <xf numFmtId="0" fontId="114" fillId="0" borderId="118" xfId="0" applyFont="1" applyFill="1" applyBorder="1" applyAlignment="1">
      <alignment horizontal="left" indent="1"/>
    </xf>
    <xf numFmtId="0" fontId="6" fillId="0" borderId="118" xfId="17" applyBorder="1" applyAlignment="1" applyProtection="1"/>
    <xf numFmtId="0" fontId="117" fillId="0" borderId="118"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8"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8" xfId="0" applyFont="1" applyFill="1" applyBorder="1" applyAlignment="1">
      <alignment horizontal="center" vertical="center"/>
    </xf>
    <xf numFmtId="0" fontId="114" fillId="0" borderId="118" xfId="0" applyFont="1" applyFill="1" applyBorder="1" applyAlignment="1">
      <alignment horizontal="center" vertical="center" wrapText="1"/>
    </xf>
    <xf numFmtId="0" fontId="117" fillId="0" borderId="0" xfId="0" applyFont="1" applyFill="1"/>
    <xf numFmtId="0" fontId="114" fillId="0" borderId="118" xfId="0" applyFont="1" applyFill="1" applyBorder="1" applyAlignment="1">
      <alignment wrapText="1"/>
    </xf>
    <xf numFmtId="0" fontId="114" fillId="0" borderId="118"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18" xfId="0" applyNumberFormat="1" applyFont="1" applyFill="1" applyBorder="1" applyAlignment="1">
      <alignment horizontal="center" vertical="center" wrapText="1"/>
    </xf>
    <xf numFmtId="0" fontId="114" fillId="0" borderId="118" xfId="0" applyFont="1" applyFill="1" applyBorder="1" applyAlignment="1">
      <alignment horizontal="center"/>
    </xf>
    <xf numFmtId="0" fontId="114" fillId="0" borderId="7" xfId="0" applyFont="1" applyFill="1" applyBorder="1"/>
    <xf numFmtId="0" fontId="114" fillId="0" borderId="118" xfId="0" applyFont="1" applyFill="1" applyBorder="1" applyAlignment="1">
      <alignment horizontal="left" indent="2"/>
    </xf>
    <xf numFmtId="0" fontId="114" fillId="0" borderId="118"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8" xfId="0" applyFont="1" applyFill="1" applyBorder="1" applyAlignment="1">
      <alignment horizontal="center" vertical="center" wrapText="1"/>
    </xf>
    <xf numFmtId="0" fontId="114" fillId="79" borderId="118" xfId="0" applyFont="1" applyFill="1" applyBorder="1"/>
    <xf numFmtId="0" fontId="117" fillId="79" borderId="118" xfId="0" applyFont="1" applyFill="1" applyBorder="1"/>
    <xf numFmtId="0" fontId="6" fillId="0" borderId="3" xfId="17" applyBorder="1" applyAlignment="1" applyProtection="1"/>
    <xf numFmtId="164" fontId="2" fillId="0" borderId="3" xfId="7" applyNumberFormat="1" applyFont="1" applyFill="1" applyBorder="1" applyAlignment="1" applyProtection="1">
      <alignment horizontal="right" vertical="center" wrapText="1"/>
      <protection locked="0"/>
    </xf>
    <xf numFmtId="164" fontId="84" fillId="0" borderId="3" xfId="7" applyNumberFormat="1" applyFont="1" applyFill="1" applyBorder="1" applyAlignment="1" applyProtection="1">
      <alignment vertical="center" wrapText="1"/>
      <protection locked="0"/>
    </xf>
    <xf numFmtId="164" fontId="84" fillId="0" borderId="22" xfId="7" applyNumberFormat="1" applyFont="1" applyFill="1" applyBorder="1" applyAlignment="1" applyProtection="1">
      <alignment vertical="center" wrapText="1"/>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0" borderId="3" xfId="20962" applyNumberFormat="1" applyFont="1" applyFill="1" applyBorder="1" applyAlignment="1" applyProtection="1">
      <alignment horizontal="center" vertical="center" wrapText="1"/>
      <protection locked="0"/>
    </xf>
    <xf numFmtId="9" fontId="2" fillId="2" borderId="101" xfId="20962" applyFont="1" applyFill="1" applyBorder="1" applyAlignment="1" applyProtection="1">
      <alignment vertical="center"/>
      <protection locked="0"/>
    </xf>
    <xf numFmtId="9" fontId="87" fillId="2" borderId="101" xfId="20962" applyFont="1" applyFill="1" applyBorder="1" applyAlignment="1" applyProtection="1">
      <alignment vertical="center"/>
      <protection locked="0"/>
    </xf>
    <xf numFmtId="9" fontId="87" fillId="2" borderId="96"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93" fontId="45" fillId="0" borderId="3" xfId="0" applyNumberFormat="1" applyFont="1" applyFill="1" applyBorder="1" applyAlignment="1" applyProtection="1">
      <alignment horizontal="right"/>
    </xf>
    <xf numFmtId="0" fontId="2" fillId="0" borderId="118" xfId="0" applyFont="1" applyBorder="1" applyAlignment="1">
      <alignment wrapText="1"/>
    </xf>
    <xf numFmtId="0" fontId="2" fillId="0" borderId="120" xfId="0" applyFont="1" applyBorder="1" applyAlignment="1">
      <alignment wrapText="1"/>
    </xf>
    <xf numFmtId="0" fontId="84" fillId="0" borderId="91" xfId="0" applyFont="1" applyBorder="1" applyAlignment="1"/>
    <xf numFmtId="165" fontId="84" fillId="0" borderId="91" xfId="20962" applyNumberFormat="1" applyFont="1" applyBorder="1" applyAlignment="1"/>
    <xf numFmtId="0" fontId="2" fillId="0" borderId="93" xfId="0" applyFont="1" applyBorder="1" applyAlignment="1">
      <alignment vertical="center"/>
    </xf>
    <xf numFmtId="165" fontId="84" fillId="0" borderId="125" xfId="20962" applyNumberFormat="1" applyFont="1" applyBorder="1" applyAlignment="1"/>
    <xf numFmtId="165" fontId="84" fillId="0" borderId="42" xfId="20962" applyNumberFormat="1" applyFont="1" applyBorder="1" applyAlignment="1"/>
    <xf numFmtId="0" fontId="2" fillId="0" borderId="119" xfId="0" applyFont="1" applyBorder="1" applyAlignment="1">
      <alignment wrapText="1"/>
    </xf>
    <xf numFmtId="0" fontId="2" fillId="0" borderId="25" xfId="0" applyFont="1" applyBorder="1" applyAlignment="1">
      <alignment wrapText="1"/>
    </xf>
    <xf numFmtId="164" fontId="3" fillId="0" borderId="88" xfId="7" applyNumberFormat="1" applyFont="1" applyFill="1" applyBorder="1" applyAlignment="1">
      <alignment horizontal="right" vertical="center" wrapText="1"/>
    </xf>
    <xf numFmtId="164" fontId="3" fillId="0" borderId="26" xfId="7" applyNumberFormat="1" applyFont="1" applyFill="1" applyBorder="1" applyAlignment="1">
      <alignment horizontal="right" vertical="center" wrapText="1"/>
    </xf>
    <xf numFmtId="0" fontId="123" fillId="0" borderId="11" xfId="0" applyFont="1" applyBorder="1" applyAlignment="1">
      <alignment horizontal="right" wrapText="1" indent="1"/>
    </xf>
    <xf numFmtId="193" fontId="124" fillId="0" borderId="17" xfId="0" applyNumberFormat="1" applyFont="1" applyBorder="1" applyAlignment="1">
      <alignment vertical="center"/>
    </xf>
    <xf numFmtId="193" fontId="124" fillId="0" borderId="13" xfId="0" applyNumberFormat="1" applyFont="1" applyBorder="1" applyAlignment="1">
      <alignment vertical="center"/>
    </xf>
    <xf numFmtId="193" fontId="124" fillId="0" borderId="14" xfId="0" applyNumberFormat="1" applyFont="1" applyBorder="1" applyAlignment="1">
      <alignment vertical="center"/>
    </xf>
    <xf numFmtId="193" fontId="125" fillId="0" borderId="14" xfId="0" applyNumberFormat="1" applyFont="1" applyBorder="1" applyAlignment="1">
      <alignment vertical="center"/>
    </xf>
    <xf numFmtId="167" fontId="124" fillId="0" borderId="67" xfId="0" applyNumberFormat="1" applyFont="1" applyBorder="1" applyAlignment="1">
      <alignment horizontal="center"/>
    </xf>
    <xf numFmtId="167" fontId="124" fillId="0" borderId="65" xfId="0" applyNumberFormat="1" applyFont="1" applyBorder="1" applyAlignment="1">
      <alignment horizontal="center"/>
    </xf>
    <xf numFmtId="167" fontId="125" fillId="0" borderId="65" xfId="0" applyNumberFormat="1" applyFont="1" applyBorder="1" applyAlignment="1">
      <alignment horizontal="center"/>
    </xf>
    <xf numFmtId="167" fontId="126" fillId="76" borderId="65" xfId="0" applyNumberFormat="1" applyFont="1" applyFill="1" applyBorder="1" applyAlignment="1">
      <alignment horizontal="center"/>
    </xf>
    <xf numFmtId="167" fontId="124" fillId="0" borderId="68" xfId="0" applyNumberFormat="1" applyFont="1" applyBorder="1" applyAlignment="1">
      <alignment horizontal="center"/>
    </xf>
    <xf numFmtId="167" fontId="127" fillId="36" borderId="60" xfId="0" applyNumberFormat="1" applyFont="1" applyFill="1" applyBorder="1" applyAlignment="1">
      <alignment horizontal="center"/>
    </xf>
    <xf numFmtId="167" fontId="124" fillId="0" borderId="64" xfId="0" applyNumberFormat="1" applyFont="1" applyBorder="1" applyAlignment="1">
      <alignment horizontal="center"/>
    </xf>
    <xf numFmtId="164" fontId="3" fillId="0" borderId="118" xfId="7" applyNumberFormat="1" applyFont="1" applyFill="1" applyBorder="1" applyAlignment="1">
      <alignment vertical="center"/>
    </xf>
    <xf numFmtId="164" fontId="3" fillId="0" borderId="120"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20" xfId="7" applyNumberFormat="1" applyFont="1" applyFill="1" applyBorder="1" applyAlignment="1">
      <alignment vertical="center"/>
    </xf>
    <xf numFmtId="164" fontId="3" fillId="3" borderId="12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29" xfId="7" applyNumberFormat="1" applyFont="1" applyFill="1" applyBorder="1" applyAlignment="1">
      <alignment vertical="center"/>
    </xf>
    <xf numFmtId="164" fontId="4" fillId="0" borderId="29" xfId="0" applyNumberFormat="1" applyFont="1" applyFill="1" applyBorder="1" applyAlignment="1">
      <alignment vertical="center"/>
    </xf>
    <xf numFmtId="164" fontId="4" fillId="0" borderId="20" xfId="0" applyNumberFormat="1" applyFont="1" applyFill="1" applyBorder="1" applyAlignment="1">
      <alignment vertical="center"/>
    </xf>
    <xf numFmtId="164" fontId="3" fillId="0" borderId="110" xfId="7" applyNumberFormat="1" applyFont="1" applyFill="1" applyBorder="1" applyAlignment="1">
      <alignment vertical="center"/>
    </xf>
    <xf numFmtId="9" fontId="3" fillId="0" borderId="99" xfId="20962" applyFont="1" applyFill="1" applyBorder="1" applyAlignment="1">
      <alignment vertical="center"/>
    </xf>
    <xf numFmtId="9" fontId="3" fillId="0" borderId="126" xfId="20962" applyFont="1" applyFill="1" applyBorder="1" applyAlignment="1">
      <alignment vertical="center"/>
    </xf>
    <xf numFmtId="164" fontId="106" fillId="78" borderId="118" xfId="948" applyNumberFormat="1" applyFont="1" applyFill="1" applyBorder="1" applyAlignment="1" applyProtection="1">
      <alignment horizontal="right" vertical="center"/>
    </xf>
    <xf numFmtId="10" fontId="106" fillId="0" borderId="103" xfId="20962" applyNumberFormat="1" applyFont="1" applyFill="1" applyBorder="1" applyAlignment="1" applyProtection="1">
      <alignment horizontal="right" vertical="center"/>
      <protection locked="0"/>
    </xf>
    <xf numFmtId="164" fontId="117" fillId="0" borderId="118" xfId="7" applyNumberFormat="1" applyFont="1" applyFill="1" applyBorder="1"/>
    <xf numFmtId="164" fontId="114" fillId="0" borderId="118" xfId="7" applyNumberFormat="1" applyFont="1" applyFill="1" applyBorder="1"/>
    <xf numFmtId="164" fontId="114" fillId="0" borderId="118" xfId="7" applyNumberFormat="1" applyFont="1" applyBorder="1"/>
    <xf numFmtId="164" fontId="117" fillId="0" borderId="118" xfId="7" applyNumberFormat="1" applyFont="1" applyBorder="1"/>
    <xf numFmtId="164" fontId="114" fillId="0" borderId="118" xfId="7" applyNumberFormat="1" applyFont="1" applyBorder="1" applyAlignment="1">
      <alignment horizontal="right"/>
    </xf>
    <xf numFmtId="43" fontId="117" fillId="0" borderId="118" xfId="7" applyNumberFormat="1" applyFont="1" applyFill="1" applyBorder="1"/>
    <xf numFmtId="164" fontId="114" fillId="0" borderId="118" xfId="7" applyNumberFormat="1" applyFont="1" applyBorder="1" applyAlignment="1">
      <alignment horizontal="left" indent="1"/>
    </xf>
    <xf numFmtId="164" fontId="117" fillId="0" borderId="7" xfId="0" applyNumberFormat="1" applyFont="1" applyBorder="1"/>
    <xf numFmtId="0" fontId="117" fillId="0" borderId="118" xfId="0" applyFont="1" applyBorder="1"/>
    <xf numFmtId="164" fontId="117" fillId="0" borderId="118" xfId="7" applyNumberFormat="1" applyFont="1" applyBorder="1" applyAlignment="1">
      <alignment horizontal="left" indent="1"/>
    </xf>
    <xf numFmtId="164" fontId="117" fillId="0" borderId="118" xfId="0" applyNumberFormat="1" applyFont="1" applyBorder="1" applyAlignment="1">
      <alignment horizontal="left" indent="1"/>
    </xf>
    <xf numFmtId="0" fontId="114" fillId="0" borderId="118" xfId="0" applyFont="1" applyBorder="1"/>
    <xf numFmtId="164" fontId="117" fillId="0" borderId="118" xfId="7" applyNumberFormat="1" applyFont="1" applyBorder="1" applyAlignment="1">
      <alignment horizontal="left" indent="2"/>
    </xf>
    <xf numFmtId="164" fontId="114" fillId="0" borderId="118" xfId="0" applyNumberFormat="1" applyFont="1" applyFill="1" applyBorder="1" applyAlignment="1">
      <alignment horizontal="left" indent="3"/>
    </xf>
    <xf numFmtId="0" fontId="114" fillId="80" borderId="118" xfId="0" applyFont="1" applyFill="1" applyBorder="1"/>
    <xf numFmtId="164" fontId="114" fillId="0" borderId="118" xfId="7" applyNumberFormat="1" applyFont="1" applyFill="1" applyBorder="1" applyAlignment="1">
      <alignment horizontal="left" wrapText="1" indent="2"/>
    </xf>
    <xf numFmtId="164" fontId="114" fillId="0" borderId="118" xfId="7" applyNumberFormat="1" applyFont="1" applyFill="1" applyBorder="1" applyAlignment="1">
      <alignment horizontal="left" wrapText="1" indent="1"/>
    </xf>
    <xf numFmtId="164" fontId="116" fillId="0" borderId="118" xfId="7" applyNumberFormat="1" applyFont="1" applyFill="1" applyBorder="1" applyAlignment="1">
      <alignment horizontal="left" vertical="center" wrapText="1"/>
    </xf>
    <xf numFmtId="164" fontId="117" fillId="0" borderId="118" xfId="0" applyNumberFormat="1" applyFont="1" applyBorder="1"/>
    <xf numFmtId="164" fontId="114" fillId="0" borderId="118" xfId="7" applyNumberFormat="1" applyFont="1" applyBorder="1" applyAlignment="1">
      <alignment horizontal="center" vertical="center" wrapText="1"/>
    </xf>
    <xf numFmtId="164" fontId="114" fillId="0" borderId="118" xfId="7" applyNumberFormat="1" applyFont="1" applyBorder="1" applyAlignment="1">
      <alignment horizontal="center" vertical="center"/>
    </xf>
    <xf numFmtId="164" fontId="117" fillId="0" borderId="118" xfId="0" applyNumberFormat="1" applyFont="1" applyFill="1" applyBorder="1"/>
    <xf numFmtId="164" fontId="117" fillId="0" borderId="118" xfId="7" applyNumberFormat="1" applyFont="1" applyBorder="1" applyAlignment="1">
      <alignment horizontal="center" vertical="center"/>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08"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7" fillId="0" borderId="110"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112" xfId="0" applyFont="1" applyFill="1" applyBorder="1" applyAlignment="1">
      <alignment horizontal="center" vertical="center" wrapText="1"/>
    </xf>
    <xf numFmtId="0" fontId="117" fillId="0" borderId="92"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4" fillId="0" borderId="119"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8" xfId="0" applyFont="1" applyFill="1" applyBorder="1" applyAlignment="1">
      <alignment horizontal="center" vertical="center" wrapText="1"/>
    </xf>
    <xf numFmtId="0" fontId="121" fillId="0" borderId="118" xfId="0" applyFont="1" applyFill="1" applyBorder="1" applyAlignment="1">
      <alignment horizontal="center" vertical="center"/>
    </xf>
    <xf numFmtId="0" fontId="121" fillId="0" borderId="110" xfId="0" applyFont="1" applyFill="1" applyBorder="1" applyAlignment="1">
      <alignment horizontal="center" vertical="center"/>
    </xf>
    <xf numFmtId="0" fontId="121" fillId="0" borderId="112" xfId="0" applyFont="1" applyFill="1" applyBorder="1" applyAlignment="1">
      <alignment horizontal="center" vertical="center"/>
    </xf>
    <xf numFmtId="0" fontId="121" fillId="0" borderId="92" xfId="0" applyFont="1" applyFill="1" applyBorder="1" applyAlignment="1">
      <alignment horizontal="center" vertical="center"/>
    </xf>
    <xf numFmtId="0" fontId="121" fillId="0" borderId="82" xfId="0" applyFont="1" applyFill="1" applyBorder="1" applyAlignment="1">
      <alignment horizontal="center" vertical="center"/>
    </xf>
    <xf numFmtId="0" fontId="117" fillId="0" borderId="118" xfId="0" applyFont="1" applyFill="1" applyBorder="1" applyAlignment="1">
      <alignment horizontal="center" vertical="center" wrapText="1"/>
    </xf>
    <xf numFmtId="0" fontId="117" fillId="0" borderId="77"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4" fillId="0" borderId="77"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5"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7" fillId="0" borderId="110" xfId="0" applyFont="1" applyFill="1" applyBorder="1" applyAlignment="1">
      <alignment horizontal="center" vertical="top" wrapText="1"/>
    </xf>
    <xf numFmtId="0" fontId="117" fillId="0" borderId="112" xfId="0" applyFont="1" applyFill="1" applyBorder="1" applyAlignment="1">
      <alignment horizontal="center" vertical="top" wrapText="1"/>
    </xf>
    <xf numFmtId="0" fontId="117" fillId="0" borderId="77" xfId="0" applyFont="1" applyFill="1" applyBorder="1" applyAlignment="1">
      <alignment horizontal="center" vertical="top" wrapText="1"/>
    </xf>
    <xf numFmtId="0" fontId="117" fillId="0" borderId="75" xfId="0" applyFont="1" applyFill="1" applyBorder="1" applyAlignment="1">
      <alignment horizontal="center" vertical="top" wrapText="1"/>
    </xf>
    <xf numFmtId="0" fontId="117" fillId="0" borderId="92" xfId="0" applyFont="1" applyFill="1" applyBorder="1" applyAlignment="1">
      <alignment horizontal="center" vertical="top" wrapText="1"/>
    </xf>
    <xf numFmtId="0" fontId="117" fillId="0" borderId="82"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5" xfId="0" applyFont="1" applyFill="1" applyBorder="1" applyAlignment="1">
      <alignment horizontal="center" vertical="center"/>
    </xf>
    <xf numFmtId="0" fontId="114" fillId="0" borderId="77" xfId="0" applyFont="1" applyFill="1" applyBorder="1" applyAlignment="1">
      <alignment horizontal="center" vertical="center"/>
    </xf>
    <xf numFmtId="0" fontId="114" fillId="0" borderId="120" xfId="0" applyFont="1" applyFill="1" applyBorder="1" applyAlignment="1">
      <alignment horizontal="center" vertical="center"/>
    </xf>
    <xf numFmtId="0" fontId="114" fillId="0" borderId="121" xfId="0" applyFont="1" applyFill="1" applyBorder="1" applyAlignment="1">
      <alignment horizontal="center" vertical="center"/>
    </xf>
    <xf numFmtId="0" fontId="114" fillId="0" borderId="122" xfId="0" applyFont="1" applyFill="1" applyBorder="1" applyAlignment="1">
      <alignment horizontal="center" vertical="center"/>
    </xf>
    <xf numFmtId="0" fontId="114" fillId="0" borderId="110" xfId="0" applyFont="1" applyFill="1" applyBorder="1" applyAlignment="1">
      <alignment horizontal="center" vertical="top" wrapText="1"/>
    </xf>
    <xf numFmtId="0" fontId="114" fillId="0" borderId="111" xfId="0" applyFont="1" applyFill="1" applyBorder="1" applyAlignment="1">
      <alignment horizontal="center" vertical="top" wrapText="1"/>
    </xf>
    <xf numFmtId="0" fontId="114" fillId="0" borderId="112" xfId="0" applyFont="1" applyFill="1" applyBorder="1" applyAlignment="1">
      <alignment horizontal="center" vertical="top" wrapText="1"/>
    </xf>
    <xf numFmtId="0" fontId="114" fillId="0" borderId="121"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119"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3" xfId="0" applyNumberFormat="1" applyFont="1" applyFill="1" applyBorder="1" applyAlignment="1">
      <alignment horizontal="left" vertical="top" wrapText="1"/>
    </xf>
    <xf numFmtId="0" fontId="116" fillId="0" borderId="124" xfId="0" applyNumberFormat="1" applyFont="1" applyFill="1" applyBorder="1" applyAlignment="1">
      <alignment horizontal="left" vertical="top"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CD-QQ-2021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Instruction"/>
    </sheetNames>
    <sheetDataSet>
      <sheetData sheetId="0" refreshError="1"/>
      <sheetData sheetId="1">
        <row r="9">
          <cell r="C9">
            <v>159516402.39999977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90"/>
      <c r="B1" s="238" t="s">
        <v>344</v>
      </c>
      <c r="C1" s="190"/>
    </row>
    <row r="2" spans="1:3">
      <c r="A2" s="239">
        <v>1</v>
      </c>
      <c r="B2" s="385" t="s">
        <v>345</v>
      </c>
      <c r="C2" s="106" t="s">
        <v>711</v>
      </c>
    </row>
    <row r="3" spans="1:3">
      <c r="A3" s="239">
        <v>2</v>
      </c>
      <c r="B3" s="386" t="s">
        <v>341</v>
      </c>
      <c r="C3" s="106" t="s">
        <v>712</v>
      </c>
    </row>
    <row r="4" spans="1:3">
      <c r="A4" s="239">
        <v>3</v>
      </c>
      <c r="B4" s="387" t="s">
        <v>346</v>
      </c>
      <c r="C4" s="106" t="s">
        <v>713</v>
      </c>
    </row>
    <row r="5" spans="1:3">
      <c r="A5" s="240">
        <v>4</v>
      </c>
      <c r="B5" s="388" t="s">
        <v>342</v>
      </c>
      <c r="C5" s="573" t="s">
        <v>714</v>
      </c>
    </row>
    <row r="6" spans="1:3" s="241" customFormat="1" ht="45.75" customHeight="1">
      <c r="A6" s="662" t="s">
        <v>420</v>
      </c>
      <c r="B6" s="663"/>
      <c r="C6" s="663"/>
    </row>
    <row r="7" spans="1:3" ht="15">
      <c r="A7" s="242" t="s">
        <v>30</v>
      </c>
      <c r="B7" s="238" t="s">
        <v>343</v>
      </c>
    </row>
    <row r="8" spans="1:3">
      <c r="A8" s="190">
        <v>1</v>
      </c>
      <c r="B8" s="287" t="s">
        <v>21</v>
      </c>
    </row>
    <row r="9" spans="1:3">
      <c r="A9" s="190">
        <v>2</v>
      </c>
      <c r="B9" s="288" t="s">
        <v>22</v>
      </c>
    </row>
    <row r="10" spans="1:3">
      <c r="A10" s="190">
        <v>3</v>
      </c>
      <c r="B10" s="288" t="s">
        <v>23</v>
      </c>
    </row>
    <row r="11" spans="1:3">
      <c r="A11" s="190">
        <v>4</v>
      </c>
      <c r="B11" s="288" t="s">
        <v>24</v>
      </c>
      <c r="C11" s="111"/>
    </row>
    <row r="12" spans="1:3">
      <c r="A12" s="190">
        <v>5</v>
      </c>
      <c r="B12" s="288" t="s">
        <v>25</v>
      </c>
    </row>
    <row r="13" spans="1:3">
      <c r="A13" s="190">
        <v>6</v>
      </c>
      <c r="B13" s="289" t="s">
        <v>353</v>
      </c>
    </row>
    <row r="14" spans="1:3">
      <c r="A14" s="190">
        <v>7</v>
      </c>
      <c r="B14" s="288" t="s">
        <v>347</v>
      </c>
    </row>
    <row r="15" spans="1:3">
      <c r="A15" s="190">
        <v>8</v>
      </c>
      <c r="B15" s="288" t="s">
        <v>348</v>
      </c>
    </row>
    <row r="16" spans="1:3">
      <c r="A16" s="190">
        <v>9</v>
      </c>
      <c r="B16" s="288" t="s">
        <v>26</v>
      </c>
    </row>
    <row r="17" spans="1:2">
      <c r="A17" s="384" t="s">
        <v>419</v>
      </c>
      <c r="B17" s="383" t="s">
        <v>406</v>
      </c>
    </row>
    <row r="18" spans="1:2">
      <c r="A18" s="190">
        <v>10</v>
      </c>
      <c r="B18" s="288" t="s">
        <v>27</v>
      </c>
    </row>
    <row r="19" spans="1:2">
      <c r="A19" s="190">
        <v>11</v>
      </c>
      <c r="B19" s="289" t="s">
        <v>349</v>
      </c>
    </row>
    <row r="20" spans="1:2">
      <c r="A20" s="190">
        <v>12</v>
      </c>
      <c r="B20" s="289" t="s">
        <v>28</v>
      </c>
    </row>
    <row r="21" spans="1:2">
      <c r="A21" s="438">
        <v>13</v>
      </c>
      <c r="B21" s="439" t="s">
        <v>350</v>
      </c>
    </row>
    <row r="22" spans="1:2">
      <c r="A22" s="438">
        <v>14</v>
      </c>
      <c r="B22" s="440" t="s">
        <v>377</v>
      </c>
    </row>
    <row r="23" spans="1:2">
      <c r="A23" s="441">
        <v>15</v>
      </c>
      <c r="B23" s="442" t="s">
        <v>29</v>
      </c>
    </row>
    <row r="24" spans="1:2">
      <c r="A24" s="441">
        <v>15.1</v>
      </c>
      <c r="B24" s="443" t="s">
        <v>433</v>
      </c>
    </row>
    <row r="25" spans="1:2">
      <c r="A25" s="441">
        <v>16</v>
      </c>
      <c r="B25" s="443" t="s">
        <v>497</v>
      </c>
    </row>
    <row r="26" spans="1:2">
      <c r="A26" s="441">
        <v>17</v>
      </c>
      <c r="B26" s="443" t="s">
        <v>538</v>
      </c>
    </row>
    <row r="27" spans="1:2">
      <c r="A27" s="441">
        <v>18</v>
      </c>
      <c r="B27" s="443" t="s">
        <v>708</v>
      </c>
    </row>
    <row r="28" spans="1:2">
      <c r="A28" s="441">
        <v>19</v>
      </c>
      <c r="B28" s="443" t="s">
        <v>709</v>
      </c>
    </row>
    <row r="29" spans="1:2">
      <c r="A29" s="441">
        <v>20</v>
      </c>
      <c r="B29" s="544" t="s">
        <v>539</v>
      </c>
    </row>
    <row r="30" spans="1:2">
      <c r="A30" s="441">
        <v>21</v>
      </c>
      <c r="B30" s="443" t="s">
        <v>705</v>
      </c>
    </row>
    <row r="31" spans="1:2">
      <c r="A31" s="441">
        <v>22</v>
      </c>
      <c r="B31" s="443" t="s">
        <v>540</v>
      </c>
    </row>
    <row r="32" spans="1:2">
      <c r="A32" s="441">
        <v>23</v>
      </c>
      <c r="B32" s="443" t="s">
        <v>541</v>
      </c>
    </row>
    <row r="33" spans="1:2">
      <c r="A33" s="441">
        <v>24</v>
      </c>
      <c r="B33" s="443" t="s">
        <v>542</v>
      </c>
    </row>
    <row r="34" spans="1:2">
      <c r="A34" s="441">
        <v>25</v>
      </c>
      <c r="B34" s="443" t="s">
        <v>543</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9" activePane="bottomRight" state="frozen"/>
      <selection activeCell="B9" sqref="B9"/>
      <selection pane="topRight" activeCell="B9" sqref="B9"/>
      <selection pane="bottomLeft" activeCell="B9" sqref="B9"/>
      <selection pane="bottomRight" activeCell="C44" sqref="C44:C46"/>
    </sheetView>
  </sheetViews>
  <sheetFormatPr defaultColWidth="9.140625" defaultRowHeight="12.75"/>
  <cols>
    <col min="1" max="1" width="9.5703125" style="114" bestFit="1" customWidth="1"/>
    <col min="2" max="2" width="132.42578125" style="4" customWidth="1"/>
    <col min="3" max="3" width="18.42578125" style="4" customWidth="1"/>
    <col min="4" max="16384" width="9.140625" style="4"/>
  </cols>
  <sheetData>
    <row r="1" spans="1:3">
      <c r="A1" s="2" t="s">
        <v>31</v>
      </c>
      <c r="B1" s="3" t="str">
        <f>'Info '!C2</f>
        <v>JSC "CREDO BANK"</v>
      </c>
    </row>
    <row r="2" spans="1:3" s="101" customFormat="1" ht="15.75" customHeight="1">
      <c r="A2" s="101" t="s">
        <v>32</v>
      </c>
      <c r="B2" s="463">
        <f>'1. key ratios '!B2</f>
        <v>44377</v>
      </c>
    </row>
    <row r="3" spans="1:3" s="101" customFormat="1" ht="15.75" customHeight="1"/>
    <row r="4" spans="1:3" ht="13.5" thickBot="1">
      <c r="A4" s="114" t="s">
        <v>246</v>
      </c>
      <c r="B4" s="171" t="s">
        <v>245</v>
      </c>
    </row>
    <row r="5" spans="1:3">
      <c r="A5" s="115" t="s">
        <v>7</v>
      </c>
      <c r="B5" s="116"/>
      <c r="C5" s="117" t="s">
        <v>74</v>
      </c>
    </row>
    <row r="6" spans="1:3">
      <c r="A6" s="118">
        <v>1</v>
      </c>
      <c r="B6" s="119" t="s">
        <v>244</v>
      </c>
      <c r="C6" s="120">
        <f>SUM(C7:C11)</f>
        <v>169785800.27999976</v>
      </c>
    </row>
    <row r="7" spans="1:3">
      <c r="A7" s="118">
        <v>2</v>
      </c>
      <c r="B7" s="121" t="s">
        <v>243</v>
      </c>
      <c r="C7" s="122">
        <v>4400000</v>
      </c>
    </row>
    <row r="8" spans="1:3">
      <c r="A8" s="118">
        <v>3</v>
      </c>
      <c r="B8" s="123" t="s">
        <v>242</v>
      </c>
      <c r="C8" s="122"/>
    </row>
    <row r="9" spans="1:3">
      <c r="A9" s="118">
        <v>4</v>
      </c>
      <c r="B9" s="123" t="s">
        <v>241</v>
      </c>
      <c r="C9" s="122">
        <v>396459</v>
      </c>
    </row>
    <row r="10" spans="1:3">
      <c r="A10" s="118">
        <v>5</v>
      </c>
      <c r="B10" s="123" t="s">
        <v>240</v>
      </c>
      <c r="C10" s="122"/>
    </row>
    <row r="11" spans="1:3">
      <c r="A11" s="118">
        <v>6</v>
      </c>
      <c r="B11" s="124" t="s">
        <v>239</v>
      </c>
      <c r="C11" s="122">
        <v>164989341.27999976</v>
      </c>
    </row>
    <row r="12" spans="1:3" s="90" customFormat="1">
      <c r="A12" s="118">
        <v>7</v>
      </c>
      <c r="B12" s="119" t="s">
        <v>238</v>
      </c>
      <c r="C12" s="125">
        <f>SUM(C13:C27)</f>
        <v>10269397.879999999</v>
      </c>
    </row>
    <row r="13" spans="1:3" s="90" customFormat="1">
      <c r="A13" s="118">
        <v>8</v>
      </c>
      <c r="B13" s="126" t="s">
        <v>237</v>
      </c>
      <c r="C13" s="127">
        <v>396459</v>
      </c>
    </row>
    <row r="14" spans="1:3" s="90" customFormat="1" ht="25.5">
      <c r="A14" s="118">
        <v>9</v>
      </c>
      <c r="B14" s="128" t="s">
        <v>236</v>
      </c>
      <c r="C14" s="127"/>
    </row>
    <row r="15" spans="1:3" s="90" customFormat="1">
      <c r="A15" s="118">
        <v>10</v>
      </c>
      <c r="B15" s="129" t="s">
        <v>235</v>
      </c>
      <c r="C15" s="127">
        <v>9872938.879999999</v>
      </c>
    </row>
    <row r="16" spans="1:3" s="90" customFormat="1">
      <c r="A16" s="118">
        <v>11</v>
      </c>
      <c r="B16" s="130" t="s">
        <v>234</v>
      </c>
      <c r="C16" s="127"/>
    </row>
    <row r="17" spans="1:3" s="90" customFormat="1">
      <c r="A17" s="118">
        <v>12</v>
      </c>
      <c r="B17" s="129" t="s">
        <v>233</v>
      </c>
      <c r="C17" s="127"/>
    </row>
    <row r="18" spans="1:3" s="90" customFormat="1">
      <c r="A18" s="118">
        <v>13</v>
      </c>
      <c r="B18" s="129" t="s">
        <v>232</v>
      </c>
      <c r="C18" s="127"/>
    </row>
    <row r="19" spans="1:3" s="90" customFormat="1">
      <c r="A19" s="118">
        <v>14</v>
      </c>
      <c r="B19" s="129" t="s">
        <v>231</v>
      </c>
      <c r="C19" s="127"/>
    </row>
    <row r="20" spans="1:3" s="90" customFormat="1">
      <c r="A20" s="118">
        <v>15</v>
      </c>
      <c r="B20" s="129" t="s">
        <v>230</v>
      </c>
      <c r="C20" s="127"/>
    </row>
    <row r="21" spans="1:3" s="90" customFormat="1" ht="25.5">
      <c r="A21" s="118">
        <v>16</v>
      </c>
      <c r="B21" s="128" t="s">
        <v>229</v>
      </c>
      <c r="C21" s="127"/>
    </row>
    <row r="22" spans="1:3" s="90" customFormat="1">
      <c r="A22" s="118">
        <v>17</v>
      </c>
      <c r="B22" s="131" t="s">
        <v>228</v>
      </c>
      <c r="C22" s="127"/>
    </row>
    <row r="23" spans="1:3" s="90" customFormat="1">
      <c r="A23" s="118">
        <v>18</v>
      </c>
      <c r="B23" s="128" t="s">
        <v>227</v>
      </c>
      <c r="C23" s="127"/>
    </row>
    <row r="24" spans="1:3" s="90" customFormat="1" ht="25.5">
      <c r="A24" s="118">
        <v>19</v>
      </c>
      <c r="B24" s="128" t="s">
        <v>204</v>
      </c>
      <c r="C24" s="127"/>
    </row>
    <row r="25" spans="1:3" s="90" customFormat="1">
      <c r="A25" s="118">
        <v>20</v>
      </c>
      <c r="B25" s="132" t="s">
        <v>226</v>
      </c>
      <c r="C25" s="127"/>
    </row>
    <row r="26" spans="1:3" s="90" customFormat="1">
      <c r="A26" s="118">
        <v>21</v>
      </c>
      <c r="B26" s="132" t="s">
        <v>225</v>
      </c>
      <c r="C26" s="127"/>
    </row>
    <row r="27" spans="1:3" s="90" customFormat="1">
      <c r="A27" s="118">
        <v>22</v>
      </c>
      <c r="B27" s="132" t="s">
        <v>224</v>
      </c>
      <c r="C27" s="127"/>
    </row>
    <row r="28" spans="1:3" s="90" customFormat="1">
      <c r="A28" s="118">
        <v>23</v>
      </c>
      <c r="B28" s="133" t="s">
        <v>223</v>
      </c>
      <c r="C28" s="125">
        <f>C6-C12</f>
        <v>159516402.39999977</v>
      </c>
    </row>
    <row r="29" spans="1:3" s="90" customFormat="1">
      <c r="A29" s="134"/>
      <c r="B29" s="135"/>
      <c r="C29" s="127"/>
    </row>
    <row r="30" spans="1:3" s="90" customFormat="1">
      <c r="A30" s="134">
        <v>24</v>
      </c>
      <c r="B30" s="133" t="s">
        <v>222</v>
      </c>
      <c r="C30" s="125">
        <f>C31+C34</f>
        <v>0</v>
      </c>
    </row>
    <row r="31" spans="1:3" s="90" customFormat="1">
      <c r="A31" s="134">
        <v>25</v>
      </c>
      <c r="B31" s="123" t="s">
        <v>221</v>
      </c>
      <c r="C31" s="136">
        <f>C32+C33</f>
        <v>0</v>
      </c>
    </row>
    <row r="32" spans="1:3" s="90" customFormat="1">
      <c r="A32" s="134">
        <v>26</v>
      </c>
      <c r="B32" s="137" t="s">
        <v>302</v>
      </c>
      <c r="C32" s="127"/>
    </row>
    <row r="33" spans="1:3" s="90" customFormat="1">
      <c r="A33" s="134">
        <v>27</v>
      </c>
      <c r="B33" s="137" t="s">
        <v>220</v>
      </c>
      <c r="C33" s="127"/>
    </row>
    <row r="34" spans="1:3" s="90" customFormat="1">
      <c r="A34" s="134">
        <v>28</v>
      </c>
      <c r="B34" s="123" t="s">
        <v>219</v>
      </c>
      <c r="C34" s="127"/>
    </row>
    <row r="35" spans="1:3" s="90" customFormat="1">
      <c r="A35" s="134">
        <v>29</v>
      </c>
      <c r="B35" s="133" t="s">
        <v>218</v>
      </c>
      <c r="C35" s="125">
        <f>SUM(C36:C40)</f>
        <v>0</v>
      </c>
    </row>
    <row r="36" spans="1:3" s="90" customFormat="1">
      <c r="A36" s="134">
        <v>30</v>
      </c>
      <c r="B36" s="128" t="s">
        <v>217</v>
      </c>
      <c r="C36" s="127"/>
    </row>
    <row r="37" spans="1:3" s="90" customFormat="1">
      <c r="A37" s="134">
        <v>31</v>
      </c>
      <c r="B37" s="129" t="s">
        <v>216</v>
      </c>
      <c r="C37" s="127"/>
    </row>
    <row r="38" spans="1:3" s="90" customFormat="1" ht="25.5">
      <c r="A38" s="134">
        <v>32</v>
      </c>
      <c r="B38" s="128" t="s">
        <v>215</v>
      </c>
      <c r="C38" s="127"/>
    </row>
    <row r="39" spans="1:3" s="90" customFormat="1" ht="25.5">
      <c r="A39" s="134">
        <v>33</v>
      </c>
      <c r="B39" s="128" t="s">
        <v>204</v>
      </c>
      <c r="C39" s="127"/>
    </row>
    <row r="40" spans="1:3" s="90" customFormat="1">
      <c r="A40" s="134">
        <v>34</v>
      </c>
      <c r="B40" s="132" t="s">
        <v>214</v>
      </c>
      <c r="C40" s="127"/>
    </row>
    <row r="41" spans="1:3" s="90" customFormat="1">
      <c r="A41" s="134">
        <v>35</v>
      </c>
      <c r="B41" s="133" t="s">
        <v>213</v>
      </c>
      <c r="C41" s="125">
        <f>C30-C35</f>
        <v>0</v>
      </c>
    </row>
    <row r="42" spans="1:3" s="90" customFormat="1">
      <c r="A42" s="134"/>
      <c r="B42" s="135"/>
      <c r="C42" s="127"/>
    </row>
    <row r="43" spans="1:3" s="90" customFormat="1">
      <c r="A43" s="134">
        <v>36</v>
      </c>
      <c r="B43" s="138" t="s">
        <v>212</v>
      </c>
      <c r="C43" s="125">
        <f>SUM(C44:C46)</f>
        <v>60986988.410127118</v>
      </c>
    </row>
    <row r="44" spans="1:3" s="90" customFormat="1">
      <c r="A44" s="134">
        <v>37</v>
      </c>
      <c r="B44" s="123" t="s">
        <v>211</v>
      </c>
      <c r="C44" s="127">
        <v>47857852</v>
      </c>
    </row>
    <row r="45" spans="1:3" s="90" customFormat="1">
      <c r="A45" s="134">
        <v>38</v>
      </c>
      <c r="B45" s="123" t="s">
        <v>210</v>
      </c>
      <c r="C45" s="127"/>
    </row>
    <row r="46" spans="1:3" s="90" customFormat="1">
      <c r="A46" s="134">
        <v>39</v>
      </c>
      <c r="B46" s="123" t="s">
        <v>209</v>
      </c>
      <c r="C46" s="127">
        <v>13129136.410127118</v>
      </c>
    </row>
    <row r="47" spans="1:3" s="90" customFormat="1">
      <c r="A47" s="134">
        <v>40</v>
      </c>
      <c r="B47" s="138" t="s">
        <v>208</v>
      </c>
      <c r="C47" s="125">
        <f>SUM(C48:C51)</f>
        <v>0</v>
      </c>
    </row>
    <row r="48" spans="1:3" s="90" customFormat="1">
      <c r="A48" s="134">
        <v>41</v>
      </c>
      <c r="B48" s="128" t="s">
        <v>207</v>
      </c>
      <c r="C48" s="127"/>
    </row>
    <row r="49" spans="1:3" s="90" customFormat="1">
      <c r="A49" s="134">
        <v>42</v>
      </c>
      <c r="B49" s="129" t="s">
        <v>206</v>
      </c>
      <c r="C49" s="127"/>
    </row>
    <row r="50" spans="1:3" s="90" customFormat="1">
      <c r="A50" s="134">
        <v>43</v>
      </c>
      <c r="B50" s="128" t="s">
        <v>205</v>
      </c>
      <c r="C50" s="127"/>
    </row>
    <row r="51" spans="1:3" s="90" customFormat="1" ht="25.5">
      <c r="A51" s="134">
        <v>44</v>
      </c>
      <c r="B51" s="128" t="s">
        <v>204</v>
      </c>
      <c r="C51" s="127"/>
    </row>
    <row r="52" spans="1:3" s="90" customFormat="1" ht="13.5" thickBot="1">
      <c r="A52" s="139">
        <v>45</v>
      </c>
      <c r="B52" s="140" t="s">
        <v>203</v>
      </c>
      <c r="C52" s="141">
        <f>C43-C47</f>
        <v>60986988.410127118</v>
      </c>
    </row>
    <row r="55" spans="1:3">
      <c r="B55" s="4" t="s">
        <v>8</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16" workbookViewId="0">
      <selection activeCell="A23" sqref="A23:XFD23"/>
    </sheetView>
  </sheetViews>
  <sheetFormatPr defaultColWidth="9.140625" defaultRowHeight="12.75"/>
  <cols>
    <col min="1" max="1" width="9.42578125" style="303" bestFit="1" customWidth="1"/>
    <col min="2" max="2" width="64.85546875" style="303" bestFit="1" customWidth="1"/>
    <col min="3" max="3" width="16.7109375" style="303" bestFit="1" customWidth="1"/>
    <col min="4" max="4" width="14.28515625" style="303" bestFit="1" customWidth="1"/>
    <col min="5" max="5" width="12" style="303" bestFit="1" customWidth="1"/>
    <col min="6" max="16384" width="9.140625" style="303"/>
  </cols>
  <sheetData>
    <row r="1" spans="1:4" ht="15">
      <c r="A1" s="364" t="s">
        <v>31</v>
      </c>
      <c r="B1" s="3" t="str">
        <f>'Info '!C2</f>
        <v>JSC "CREDO BANK"</v>
      </c>
    </row>
    <row r="2" spans="1:4" s="270" customFormat="1" ht="15.75" customHeight="1">
      <c r="A2" s="270" t="s">
        <v>32</v>
      </c>
      <c r="B2" s="463">
        <f>'1. key ratios '!B2</f>
        <v>44377</v>
      </c>
    </row>
    <row r="3" spans="1:4" s="270" customFormat="1" ht="15.75" customHeight="1"/>
    <row r="4" spans="1:4" ht="13.5" thickBot="1">
      <c r="A4" s="327" t="s">
        <v>405</v>
      </c>
      <c r="B4" s="372" t="s">
        <v>406</v>
      </c>
    </row>
    <row r="5" spans="1:4" s="373" customFormat="1" ht="12.75" customHeight="1">
      <c r="A5" s="436"/>
      <c r="B5" s="437" t="s">
        <v>409</v>
      </c>
      <c r="C5" s="365" t="s">
        <v>407</v>
      </c>
      <c r="D5" s="366" t="s">
        <v>408</v>
      </c>
    </row>
    <row r="6" spans="1:4" s="374" customFormat="1">
      <c r="A6" s="367">
        <v>1</v>
      </c>
      <c r="B6" s="429" t="s">
        <v>410</v>
      </c>
      <c r="C6" s="429"/>
      <c r="D6" s="368"/>
    </row>
    <row r="7" spans="1:4" s="374" customFormat="1">
      <c r="A7" s="369" t="s">
        <v>396</v>
      </c>
      <c r="B7" s="430" t="s">
        <v>411</v>
      </c>
      <c r="C7" s="422">
        <v>4.4999999999999998E-2</v>
      </c>
      <c r="D7" s="608">
        <f>C7*'5. RWA '!$C$13</f>
        <v>58662439.193426378</v>
      </c>
    </row>
    <row r="8" spans="1:4" s="374" customFormat="1">
      <c r="A8" s="369" t="s">
        <v>397</v>
      </c>
      <c r="B8" s="430" t="s">
        <v>412</v>
      </c>
      <c r="C8" s="423">
        <v>0.06</v>
      </c>
      <c r="D8" s="608">
        <f>C8*'5. RWA '!$C$13</f>
        <v>78216585.591235161</v>
      </c>
    </row>
    <row r="9" spans="1:4" s="374" customFormat="1">
      <c r="A9" s="369" t="s">
        <v>398</v>
      </c>
      <c r="B9" s="430" t="s">
        <v>413</v>
      </c>
      <c r="C9" s="423">
        <v>0.08</v>
      </c>
      <c r="D9" s="608">
        <f>C9*'5. RWA '!$C$13</f>
        <v>104288780.78831357</v>
      </c>
    </row>
    <row r="10" spans="1:4" s="374" customFormat="1">
      <c r="A10" s="367" t="s">
        <v>399</v>
      </c>
      <c r="B10" s="429" t="s">
        <v>414</v>
      </c>
      <c r="C10" s="424"/>
      <c r="D10" s="431"/>
    </row>
    <row r="11" spans="1:4" s="375" customFormat="1">
      <c r="A11" s="370" t="s">
        <v>400</v>
      </c>
      <c r="B11" s="421" t="s">
        <v>480</v>
      </c>
      <c r="C11" s="425">
        <v>2.5000000000000001E-2</v>
      </c>
      <c r="D11" s="608">
        <f>C11*'5. RWA '!$C$13</f>
        <v>32590243.99634799</v>
      </c>
    </row>
    <row r="12" spans="1:4" s="375" customFormat="1">
      <c r="A12" s="370" t="s">
        <v>401</v>
      </c>
      <c r="B12" s="421" t="s">
        <v>415</v>
      </c>
      <c r="C12" s="425">
        <v>0</v>
      </c>
      <c r="D12" s="608">
        <f>C12*'5. RWA '!$C$13</f>
        <v>0</v>
      </c>
    </row>
    <row r="13" spans="1:4" s="375" customFormat="1">
      <c r="A13" s="370" t="s">
        <v>402</v>
      </c>
      <c r="B13" s="421" t="s">
        <v>416</v>
      </c>
      <c r="C13" s="425"/>
      <c r="D13" s="608">
        <f>C13*'5. RWA '!$C$13</f>
        <v>0</v>
      </c>
    </row>
    <row r="14" spans="1:4" s="375" customFormat="1">
      <c r="A14" s="367" t="s">
        <v>403</v>
      </c>
      <c r="B14" s="429" t="s">
        <v>477</v>
      </c>
      <c r="C14" s="426"/>
      <c r="D14" s="432"/>
    </row>
    <row r="15" spans="1:4" s="375" customFormat="1">
      <c r="A15" s="370">
        <v>3.1</v>
      </c>
      <c r="B15" s="421" t="s">
        <v>421</v>
      </c>
      <c r="C15" s="425">
        <v>9.8967455833578171E-3</v>
      </c>
      <c r="D15" s="608">
        <f>C15*'5. RWA '!$C$13</f>
        <v>12901494.133256422</v>
      </c>
    </row>
    <row r="16" spans="1:4" s="375" customFormat="1">
      <c r="A16" s="370">
        <v>3.2</v>
      </c>
      <c r="B16" s="421" t="s">
        <v>422</v>
      </c>
      <c r="C16" s="425">
        <v>1.3211712834854221E-2</v>
      </c>
      <c r="D16" s="608">
        <f>C16*'5. RWA '!$C$13</f>
        <v>17222917.795903258</v>
      </c>
    </row>
    <row r="17" spans="1:6" s="374" customFormat="1">
      <c r="A17" s="370">
        <v>3.3</v>
      </c>
      <c r="B17" s="421" t="s">
        <v>423</v>
      </c>
      <c r="C17" s="425">
        <v>2.8815617113138958E-2</v>
      </c>
      <c r="D17" s="608">
        <f>C17*'5. RWA '!$C$13</f>
        <v>37564319.704901569</v>
      </c>
    </row>
    <row r="18" spans="1:6" s="373" customFormat="1" ht="12.75" customHeight="1">
      <c r="A18" s="434"/>
      <c r="B18" s="435" t="s">
        <v>476</v>
      </c>
      <c r="C18" s="427" t="s">
        <v>407</v>
      </c>
      <c r="D18" s="433" t="s">
        <v>408</v>
      </c>
    </row>
    <row r="19" spans="1:6" s="374" customFormat="1">
      <c r="A19" s="371">
        <v>4</v>
      </c>
      <c r="B19" s="421" t="s">
        <v>417</v>
      </c>
      <c r="C19" s="425">
        <f>C7+C11+C12+C13+C15</f>
        <v>7.9896745583357826E-2</v>
      </c>
      <c r="D19" s="608">
        <f>C19*'5. RWA '!$C$13</f>
        <v>104154177.3230308</v>
      </c>
    </row>
    <row r="20" spans="1:6" s="374" customFormat="1">
      <c r="A20" s="371">
        <v>5</v>
      </c>
      <c r="B20" s="421" t="s">
        <v>137</v>
      </c>
      <c r="C20" s="425">
        <f>C8+C11+C12+C13+C16</f>
        <v>9.821171283485422E-2</v>
      </c>
      <c r="D20" s="608">
        <f>C20*'5. RWA '!$C$13</f>
        <v>128029747.38348642</v>
      </c>
    </row>
    <row r="21" spans="1:6" s="374" customFormat="1" ht="13.5" thickBot="1">
      <c r="A21" s="376" t="s">
        <v>404</v>
      </c>
      <c r="B21" s="377" t="s">
        <v>418</v>
      </c>
      <c r="C21" s="428">
        <f>C9+C11+C12+C13+C17</f>
        <v>0.13381561711313897</v>
      </c>
      <c r="D21" s="609">
        <f>C21*'5. RWA '!$C$13</f>
        <v>174443344.48956314</v>
      </c>
    </row>
    <row r="22" spans="1:6">
      <c r="F22" s="327"/>
    </row>
    <row r="24" spans="1:6">
      <c r="B24" s="303" t="s">
        <v>755</v>
      </c>
    </row>
    <row r="25" spans="1:6">
      <c r="B25" s="303" t="s">
        <v>756</v>
      </c>
    </row>
    <row r="26" spans="1:6">
      <c r="B26" s="303" t="s">
        <v>757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4"/>
  <sheetViews>
    <sheetView zoomScaleNormal="100" workbookViewId="0">
      <pane xSplit="1" ySplit="5" topLeftCell="B34" activePane="bottomRight" state="frozen"/>
      <selection activeCell="B47" sqref="B47"/>
      <selection pane="topRight" activeCell="B47" sqref="B47"/>
      <selection pane="bottomLeft" activeCell="B47" sqref="B47"/>
      <selection pane="bottomRight" activeCell="C39" sqref="C39"/>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"CREDO BANK"</v>
      </c>
      <c r="E1" s="4"/>
      <c r="F1" s="4"/>
    </row>
    <row r="2" spans="1:6" s="101" customFormat="1" ht="15.75" customHeight="1">
      <c r="A2" s="2" t="s">
        <v>32</v>
      </c>
      <c r="B2" s="463">
        <f>'1. key ratios '!B2</f>
        <v>44377</v>
      </c>
    </row>
    <row r="3" spans="1:6" s="101" customFormat="1" ht="15.75" customHeight="1">
      <c r="A3" s="142"/>
    </row>
    <row r="4" spans="1:6" s="101" customFormat="1" ht="15.75" customHeight="1" thickBot="1">
      <c r="A4" s="101" t="s">
        <v>87</v>
      </c>
      <c r="B4" s="261" t="s">
        <v>286</v>
      </c>
      <c r="D4" s="54" t="s">
        <v>74</v>
      </c>
    </row>
    <row r="5" spans="1:6" ht="25.5">
      <c r="A5" s="143" t="s">
        <v>7</v>
      </c>
      <c r="B5" s="292" t="s">
        <v>340</v>
      </c>
      <c r="C5" s="144" t="s">
        <v>93</v>
      </c>
      <c r="D5" s="145" t="s">
        <v>94</v>
      </c>
    </row>
    <row r="6" spans="1:6" ht="15.75">
      <c r="A6" s="107">
        <v>1</v>
      </c>
      <c r="B6" s="146" t="s">
        <v>36</v>
      </c>
      <c r="C6" s="147">
        <v>47790254.349999994</v>
      </c>
      <c r="D6" s="615"/>
      <c r="E6" s="148"/>
    </row>
    <row r="7" spans="1:6" ht="15.75">
      <c r="A7" s="107">
        <v>2</v>
      </c>
      <c r="B7" s="149" t="s">
        <v>37</v>
      </c>
      <c r="C7" s="150">
        <v>133790714.24000001</v>
      </c>
      <c r="D7" s="616"/>
      <c r="E7" s="148"/>
    </row>
    <row r="8" spans="1:6" ht="15.75">
      <c r="A8" s="107">
        <v>3</v>
      </c>
      <c r="B8" s="149" t="s">
        <v>38</v>
      </c>
      <c r="C8" s="150">
        <v>53920909.729999997</v>
      </c>
      <c r="D8" s="616"/>
      <c r="E8" s="148"/>
    </row>
    <row r="9" spans="1:6" ht="15.75">
      <c r="A9" s="107">
        <v>4</v>
      </c>
      <c r="B9" s="149" t="s">
        <v>39</v>
      </c>
      <c r="C9" s="150">
        <v>0</v>
      </c>
      <c r="D9" s="616"/>
      <c r="E9" s="148"/>
    </row>
    <row r="10" spans="1:6" ht="15.75">
      <c r="A10" s="107">
        <v>5</v>
      </c>
      <c r="B10" s="149" t="s">
        <v>40</v>
      </c>
      <c r="C10" s="150">
        <v>42838843.409999996</v>
      </c>
      <c r="D10" s="616"/>
      <c r="E10" s="148"/>
    </row>
    <row r="11" spans="1:6" ht="15.75">
      <c r="A11" s="107">
        <v>6.1</v>
      </c>
      <c r="B11" s="262" t="s">
        <v>41</v>
      </c>
      <c r="C11" s="151">
        <v>1157800271.4795001</v>
      </c>
      <c r="D11" s="617"/>
      <c r="E11" s="152"/>
    </row>
    <row r="12" spans="1:6" ht="15.75">
      <c r="A12" s="107">
        <v>6.2</v>
      </c>
      <c r="B12" s="263" t="s">
        <v>42</v>
      </c>
      <c r="C12" s="151">
        <v>-40755150.731399998</v>
      </c>
      <c r="D12" s="617"/>
      <c r="E12" s="152"/>
    </row>
    <row r="13" spans="1:6" ht="15.75">
      <c r="A13" s="107" t="s">
        <v>745</v>
      </c>
      <c r="B13" s="610" t="s">
        <v>746</v>
      </c>
      <c r="C13" s="151">
        <v>-20595505.668299999</v>
      </c>
      <c r="D13" s="618" t="s">
        <v>748</v>
      </c>
      <c r="E13" s="152"/>
    </row>
    <row r="14" spans="1:6" ht="15.75">
      <c r="A14" s="107">
        <v>6</v>
      </c>
      <c r="B14" s="149" t="s">
        <v>43</v>
      </c>
      <c r="C14" s="153">
        <f>C11+C12</f>
        <v>1117045120.7481</v>
      </c>
      <c r="D14" s="617"/>
      <c r="E14" s="148"/>
    </row>
    <row r="15" spans="1:6" ht="15.75">
      <c r="A15" s="107">
        <v>7</v>
      </c>
      <c r="B15" s="149" t="s">
        <v>44</v>
      </c>
      <c r="C15" s="150">
        <v>28980147.609999999</v>
      </c>
      <c r="D15" s="616"/>
      <c r="E15" s="148"/>
    </row>
    <row r="16" spans="1:6" ht="15.75">
      <c r="A16" s="107">
        <v>8</v>
      </c>
      <c r="B16" s="290" t="s">
        <v>199</v>
      </c>
      <c r="C16" s="150">
        <v>906787.68900000001</v>
      </c>
      <c r="D16" s="616"/>
      <c r="E16" s="148"/>
    </row>
    <row r="17" spans="1:5" ht="15.75">
      <c r="A17" s="107">
        <v>9</v>
      </c>
      <c r="B17" s="149" t="s">
        <v>45</v>
      </c>
      <c r="C17" s="150"/>
      <c r="D17" s="616"/>
      <c r="E17" s="148"/>
    </row>
    <row r="18" spans="1:5" ht="15.75">
      <c r="A18" s="107">
        <v>9.1</v>
      </c>
      <c r="B18" s="154" t="s">
        <v>89</v>
      </c>
      <c r="C18" s="151"/>
      <c r="D18" s="616"/>
      <c r="E18" s="148"/>
    </row>
    <row r="19" spans="1:5" ht="15.75">
      <c r="A19" s="107">
        <v>9.1999999999999993</v>
      </c>
      <c r="B19" s="154" t="s">
        <v>90</v>
      </c>
      <c r="C19" s="151"/>
      <c r="D19" s="616"/>
      <c r="E19" s="148"/>
    </row>
    <row r="20" spans="1:5" ht="15.75">
      <c r="A20" s="107">
        <v>9.3000000000000007</v>
      </c>
      <c r="B20" s="264" t="s">
        <v>268</v>
      </c>
      <c r="C20" s="151"/>
      <c r="D20" s="616"/>
      <c r="E20" s="148"/>
    </row>
    <row r="21" spans="1:5" ht="15.75">
      <c r="A21" s="107">
        <v>10</v>
      </c>
      <c r="B21" s="149" t="s">
        <v>46</v>
      </c>
      <c r="C21" s="150">
        <v>29965074.790000018</v>
      </c>
      <c r="D21" s="616"/>
      <c r="E21" s="148"/>
    </row>
    <row r="22" spans="1:5" ht="15.75">
      <c r="A22" s="107">
        <v>10.1</v>
      </c>
      <c r="B22" s="154" t="s">
        <v>91</v>
      </c>
      <c r="C22" s="150">
        <v>9872938.879999999</v>
      </c>
      <c r="D22" s="618" t="s">
        <v>749</v>
      </c>
      <c r="E22" s="148"/>
    </row>
    <row r="23" spans="1:5" ht="15.75">
      <c r="A23" s="107">
        <v>11</v>
      </c>
      <c r="B23" s="155" t="s">
        <v>47</v>
      </c>
      <c r="C23" s="156">
        <v>42487472.539999992</v>
      </c>
      <c r="D23" s="619"/>
      <c r="E23" s="148"/>
    </row>
    <row r="24" spans="1:5" ht="15.75">
      <c r="A24" s="107">
        <v>12</v>
      </c>
      <c r="B24" s="157" t="s">
        <v>48</v>
      </c>
      <c r="C24" s="158">
        <f>SUM(C6:C10,C14:C17,C21,C23)</f>
        <v>1497725325.1070998</v>
      </c>
      <c r="D24" s="620"/>
      <c r="E24" s="159"/>
    </row>
    <row r="25" spans="1:5" ht="15.75">
      <c r="A25" s="107">
        <v>13</v>
      </c>
      <c r="B25" s="149" t="s">
        <v>50</v>
      </c>
      <c r="C25" s="611">
        <v>0</v>
      </c>
      <c r="D25" s="621"/>
      <c r="E25" s="148"/>
    </row>
    <row r="26" spans="1:5" ht="15.75">
      <c r="A26" s="107">
        <v>14</v>
      </c>
      <c r="B26" s="149" t="s">
        <v>51</v>
      </c>
      <c r="C26" s="612">
        <v>51486927.899999999</v>
      </c>
      <c r="D26" s="616"/>
      <c r="E26" s="148"/>
    </row>
    <row r="27" spans="1:5" ht="15.75">
      <c r="A27" s="107">
        <v>15</v>
      </c>
      <c r="B27" s="149" t="s">
        <v>52</v>
      </c>
      <c r="C27" s="612">
        <v>25604911.599999994</v>
      </c>
      <c r="D27" s="616"/>
      <c r="E27" s="148"/>
    </row>
    <row r="28" spans="1:5" ht="15.75">
      <c r="A28" s="107">
        <v>16</v>
      </c>
      <c r="B28" s="149" t="s">
        <v>53</v>
      </c>
      <c r="C28" s="612">
        <v>104007038.56</v>
      </c>
      <c r="D28" s="616"/>
      <c r="E28" s="148"/>
    </row>
    <row r="29" spans="1:5" ht="15.75">
      <c r="A29" s="107">
        <v>17</v>
      </c>
      <c r="B29" s="149" t="s">
        <v>54</v>
      </c>
      <c r="C29" s="612">
        <v>0</v>
      </c>
      <c r="D29" s="616"/>
      <c r="E29" s="148"/>
    </row>
    <row r="30" spans="1:5" ht="15.75">
      <c r="A30" s="107">
        <v>18</v>
      </c>
      <c r="B30" s="149" t="s">
        <v>55</v>
      </c>
      <c r="C30" s="612">
        <v>993549917.76472735</v>
      </c>
      <c r="D30" s="616"/>
      <c r="E30" s="148"/>
    </row>
    <row r="31" spans="1:5" ht="15.75">
      <c r="A31" s="107">
        <v>19</v>
      </c>
      <c r="B31" s="149" t="s">
        <v>56</v>
      </c>
      <c r="C31" s="612">
        <v>20176857.210000001</v>
      </c>
      <c r="D31" s="616"/>
      <c r="E31" s="148"/>
    </row>
    <row r="32" spans="1:5" ht="15.75">
      <c r="A32" s="107">
        <v>20</v>
      </c>
      <c r="B32" s="149" t="s">
        <v>57</v>
      </c>
      <c r="C32" s="612">
        <v>78562342.139999986</v>
      </c>
      <c r="D32" s="616"/>
      <c r="E32" s="148"/>
    </row>
    <row r="33" spans="1:5" ht="15.75">
      <c r="A33" s="107">
        <v>20.100000000000001</v>
      </c>
      <c r="B33" s="160" t="s">
        <v>747</v>
      </c>
      <c r="C33" s="613">
        <v>0</v>
      </c>
      <c r="D33" s="619"/>
      <c r="E33" s="148"/>
    </row>
    <row r="34" spans="1:5" ht="15.75">
      <c r="A34" s="107">
        <v>21</v>
      </c>
      <c r="B34" s="155" t="s">
        <v>58</v>
      </c>
      <c r="C34" s="613">
        <v>54551530</v>
      </c>
      <c r="D34" s="619"/>
      <c r="E34" s="148"/>
    </row>
    <row r="35" spans="1:5" ht="15.75">
      <c r="A35" s="107">
        <v>21.1</v>
      </c>
      <c r="B35" s="160" t="s">
        <v>92</v>
      </c>
      <c r="C35" s="614">
        <v>47857852</v>
      </c>
      <c r="D35" s="618" t="s">
        <v>750</v>
      </c>
      <c r="E35" s="148"/>
    </row>
    <row r="36" spans="1:5" ht="15.75">
      <c r="A36" s="107">
        <v>22</v>
      </c>
      <c r="B36" s="157" t="s">
        <v>59</v>
      </c>
      <c r="C36" s="158">
        <f>SUM(C25:C34)</f>
        <v>1327939525.1747274</v>
      </c>
      <c r="D36" s="620"/>
      <c r="E36" s="159"/>
    </row>
    <row r="37" spans="1:5" ht="15.75">
      <c r="A37" s="107">
        <v>23</v>
      </c>
      <c r="B37" s="155" t="s">
        <v>61</v>
      </c>
      <c r="C37" s="150">
        <v>4400000</v>
      </c>
      <c r="D37" s="618" t="s">
        <v>751</v>
      </c>
      <c r="E37" s="148"/>
    </row>
    <row r="38" spans="1:5" ht="15.75">
      <c r="A38" s="107">
        <v>24</v>
      </c>
      <c r="B38" s="155" t="s">
        <v>62</v>
      </c>
      <c r="C38" s="150"/>
      <c r="D38" s="616"/>
      <c r="E38" s="148"/>
    </row>
    <row r="39" spans="1:5" ht="15.75">
      <c r="A39" s="107">
        <v>25</v>
      </c>
      <c r="B39" s="155" t="s">
        <v>63</v>
      </c>
      <c r="C39" s="150"/>
      <c r="D39" s="616"/>
      <c r="E39" s="148"/>
    </row>
    <row r="40" spans="1:5" ht="15.75">
      <c r="A40" s="107">
        <v>26</v>
      </c>
      <c r="B40" s="155" t="s">
        <v>64</v>
      </c>
      <c r="C40" s="150"/>
      <c r="D40" s="616"/>
      <c r="E40" s="148"/>
    </row>
    <row r="41" spans="1:5" ht="15.75">
      <c r="A41" s="107">
        <v>27</v>
      </c>
      <c r="B41" s="155" t="s">
        <v>65</v>
      </c>
      <c r="C41" s="150"/>
      <c r="D41" s="616"/>
      <c r="E41" s="148"/>
    </row>
    <row r="42" spans="1:5" ht="15.75">
      <c r="A42" s="107">
        <v>28</v>
      </c>
      <c r="B42" s="155" t="s">
        <v>66</v>
      </c>
      <c r="C42" s="150">
        <v>164989341.27999976</v>
      </c>
      <c r="D42" s="618" t="s">
        <v>752</v>
      </c>
      <c r="E42" s="148"/>
    </row>
    <row r="43" spans="1:5" ht="15.75">
      <c r="A43" s="107">
        <v>29</v>
      </c>
      <c r="B43" s="155" t="s">
        <v>67</v>
      </c>
      <c r="C43" s="150">
        <v>396459</v>
      </c>
      <c r="D43" s="618" t="s">
        <v>753</v>
      </c>
      <c r="E43" s="148"/>
    </row>
    <row r="44" spans="1:5" ht="15.75" thickBot="1">
      <c r="A44" s="161">
        <v>30</v>
      </c>
      <c r="B44" s="162" t="s">
        <v>266</v>
      </c>
      <c r="C44" s="163">
        <f>SUM(C37:C43)</f>
        <v>169785800.27999976</v>
      </c>
      <c r="D44" s="164"/>
      <c r="E44" s="15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M23" sqref="M2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85546875" style="52" customWidth="1"/>
    <col min="20" max="16384" width="9.140625" style="52"/>
  </cols>
  <sheetData>
    <row r="1" spans="1:19">
      <c r="A1" s="2" t="s">
        <v>31</v>
      </c>
      <c r="B1" s="3" t="str">
        <f>'Info '!C2</f>
        <v>JSC "CREDO BANK"</v>
      </c>
    </row>
    <row r="2" spans="1:19">
      <c r="A2" s="2" t="s">
        <v>32</v>
      </c>
      <c r="B2" s="463">
        <f>'1. key ratios '!B2</f>
        <v>44377</v>
      </c>
    </row>
    <row r="4" spans="1:19" ht="26.25" thickBot="1">
      <c r="A4" s="4" t="s">
        <v>249</v>
      </c>
      <c r="B4" s="314" t="s">
        <v>375</v>
      </c>
    </row>
    <row r="5" spans="1:19" s="300" customFormat="1">
      <c r="A5" s="295"/>
      <c r="B5" s="296"/>
      <c r="C5" s="297" t="s">
        <v>0</v>
      </c>
      <c r="D5" s="297" t="s">
        <v>1</v>
      </c>
      <c r="E5" s="297" t="s">
        <v>2</v>
      </c>
      <c r="F5" s="297" t="s">
        <v>3</v>
      </c>
      <c r="G5" s="297" t="s">
        <v>4</v>
      </c>
      <c r="H5" s="297" t="s">
        <v>6</v>
      </c>
      <c r="I5" s="297" t="s">
        <v>9</v>
      </c>
      <c r="J5" s="297" t="s">
        <v>10</v>
      </c>
      <c r="K5" s="297" t="s">
        <v>11</v>
      </c>
      <c r="L5" s="297" t="s">
        <v>12</v>
      </c>
      <c r="M5" s="297" t="s">
        <v>13</v>
      </c>
      <c r="N5" s="297" t="s">
        <v>14</v>
      </c>
      <c r="O5" s="297" t="s">
        <v>358</v>
      </c>
      <c r="P5" s="297" t="s">
        <v>359</v>
      </c>
      <c r="Q5" s="297" t="s">
        <v>360</v>
      </c>
      <c r="R5" s="298" t="s">
        <v>361</v>
      </c>
      <c r="S5" s="299" t="s">
        <v>362</v>
      </c>
    </row>
    <row r="6" spans="1:19" s="300" customFormat="1" ht="99" customHeight="1">
      <c r="A6" s="301"/>
      <c r="B6" s="684" t="s">
        <v>363</v>
      </c>
      <c r="C6" s="680">
        <v>0</v>
      </c>
      <c r="D6" s="681"/>
      <c r="E6" s="680">
        <v>0.2</v>
      </c>
      <c r="F6" s="681"/>
      <c r="G6" s="680">
        <v>0.35</v>
      </c>
      <c r="H6" s="681"/>
      <c r="I6" s="680">
        <v>0.5</v>
      </c>
      <c r="J6" s="681"/>
      <c r="K6" s="680">
        <v>0.75</v>
      </c>
      <c r="L6" s="681"/>
      <c r="M6" s="680">
        <v>1</v>
      </c>
      <c r="N6" s="681"/>
      <c r="O6" s="680">
        <v>1.5</v>
      </c>
      <c r="P6" s="681"/>
      <c r="Q6" s="680">
        <v>2.5</v>
      </c>
      <c r="R6" s="681"/>
      <c r="S6" s="682" t="s">
        <v>248</v>
      </c>
    </row>
    <row r="7" spans="1:19" s="300" customFormat="1" ht="30.75" customHeight="1">
      <c r="A7" s="301"/>
      <c r="B7" s="685"/>
      <c r="C7" s="291" t="s">
        <v>251</v>
      </c>
      <c r="D7" s="291" t="s">
        <v>250</v>
      </c>
      <c r="E7" s="291" t="s">
        <v>251</v>
      </c>
      <c r="F7" s="291" t="s">
        <v>250</v>
      </c>
      <c r="G7" s="291" t="s">
        <v>251</v>
      </c>
      <c r="H7" s="291" t="s">
        <v>250</v>
      </c>
      <c r="I7" s="291" t="s">
        <v>251</v>
      </c>
      <c r="J7" s="291" t="s">
        <v>250</v>
      </c>
      <c r="K7" s="291" t="s">
        <v>251</v>
      </c>
      <c r="L7" s="291" t="s">
        <v>250</v>
      </c>
      <c r="M7" s="291" t="s">
        <v>251</v>
      </c>
      <c r="N7" s="291" t="s">
        <v>250</v>
      </c>
      <c r="O7" s="291" t="s">
        <v>251</v>
      </c>
      <c r="P7" s="291" t="s">
        <v>250</v>
      </c>
      <c r="Q7" s="291" t="s">
        <v>251</v>
      </c>
      <c r="R7" s="291" t="s">
        <v>250</v>
      </c>
      <c r="S7" s="683"/>
    </row>
    <row r="8" spans="1:19" s="167" customFormat="1">
      <c r="A8" s="165">
        <v>1</v>
      </c>
      <c r="B8" s="1" t="s">
        <v>96</v>
      </c>
      <c r="C8" s="166">
        <v>101995035.77</v>
      </c>
      <c r="D8" s="166"/>
      <c r="E8" s="166"/>
      <c r="F8" s="166"/>
      <c r="G8" s="166"/>
      <c r="H8" s="166"/>
      <c r="I8" s="166"/>
      <c r="J8" s="166"/>
      <c r="K8" s="166"/>
      <c r="L8" s="166"/>
      <c r="M8" s="166">
        <v>49225985.010000005</v>
      </c>
      <c r="N8" s="166"/>
      <c r="O8" s="166"/>
      <c r="P8" s="166"/>
      <c r="Q8" s="166"/>
      <c r="R8" s="166"/>
      <c r="S8" s="315">
        <f>$C$6*SUM(C8:D8)+$E$6*SUM(E8:F8)+$G$6*SUM(G8:H8)+$I$6*SUM(I8:J8)+$K$6*SUM(K8:L8)+$M$6*SUM(M8:N8)+$O$6*SUM(O8:P8)+$Q$6*SUM(Q8:R8)</f>
        <v>49225985.010000005</v>
      </c>
    </row>
    <row r="9" spans="1:19" s="167" customFormat="1">
      <c r="A9" s="165">
        <v>2</v>
      </c>
      <c r="B9" s="1" t="s">
        <v>97</v>
      </c>
      <c r="C9" s="166"/>
      <c r="D9" s="166"/>
      <c r="E9" s="166"/>
      <c r="F9" s="166"/>
      <c r="G9" s="166"/>
      <c r="H9" s="166"/>
      <c r="I9" s="166"/>
      <c r="J9" s="166"/>
      <c r="K9" s="166"/>
      <c r="L9" s="166"/>
      <c r="M9" s="166"/>
      <c r="N9" s="166"/>
      <c r="O9" s="166"/>
      <c r="P9" s="166"/>
      <c r="Q9" s="166"/>
      <c r="R9" s="166"/>
      <c r="S9" s="315">
        <f t="shared" ref="S9:S21" si="0">$C$6*SUM(C9:D9)+$E$6*SUM(E9:F9)+$G$6*SUM(G9:H9)+$I$6*SUM(I9:J9)+$K$6*SUM(K9:L9)+$M$6*SUM(M9:N9)+$O$6*SUM(O9:P9)+$Q$6*SUM(Q9:R9)</f>
        <v>0</v>
      </c>
    </row>
    <row r="10" spans="1:19" s="167" customFormat="1">
      <c r="A10" s="165">
        <v>3</v>
      </c>
      <c r="B10" s="1" t="s">
        <v>269</v>
      </c>
      <c r="C10" s="166"/>
      <c r="D10" s="166"/>
      <c r="E10" s="166"/>
      <c r="F10" s="166"/>
      <c r="G10" s="166"/>
      <c r="H10" s="166"/>
      <c r="I10" s="166"/>
      <c r="J10" s="166"/>
      <c r="K10" s="166"/>
      <c r="L10" s="166"/>
      <c r="M10" s="166"/>
      <c r="N10" s="166"/>
      <c r="O10" s="166"/>
      <c r="P10" s="166"/>
      <c r="Q10" s="166"/>
      <c r="R10" s="166"/>
      <c r="S10" s="315">
        <f t="shared" si="0"/>
        <v>0</v>
      </c>
    </row>
    <row r="11" spans="1:19" s="167" customFormat="1">
      <c r="A11" s="165">
        <v>4</v>
      </c>
      <c r="B11" s="1" t="s">
        <v>98</v>
      </c>
      <c r="C11" s="166">
        <v>26135342.469999999</v>
      </c>
      <c r="D11" s="166"/>
      <c r="E11" s="166"/>
      <c r="F11" s="166"/>
      <c r="G11" s="166"/>
      <c r="H11" s="166"/>
      <c r="I11" s="166"/>
      <c r="J11" s="166"/>
      <c r="K11" s="166"/>
      <c r="L11" s="166"/>
      <c r="M11" s="166"/>
      <c r="N11" s="166"/>
      <c r="O11" s="166"/>
      <c r="P11" s="166"/>
      <c r="Q11" s="166"/>
      <c r="R11" s="166"/>
      <c r="S11" s="315">
        <f t="shared" si="0"/>
        <v>0</v>
      </c>
    </row>
    <row r="12" spans="1:19" s="167" customFormat="1">
      <c r="A12" s="165">
        <v>5</v>
      </c>
      <c r="B12" s="1" t="s">
        <v>99</v>
      </c>
      <c r="C12" s="166"/>
      <c r="D12" s="166"/>
      <c r="E12" s="166"/>
      <c r="F12" s="166"/>
      <c r="G12" s="166"/>
      <c r="H12" s="166"/>
      <c r="I12" s="166"/>
      <c r="J12" s="166"/>
      <c r="K12" s="166"/>
      <c r="L12" s="166"/>
      <c r="M12" s="166"/>
      <c r="N12" s="166"/>
      <c r="O12" s="166"/>
      <c r="P12" s="166"/>
      <c r="Q12" s="166"/>
      <c r="R12" s="166"/>
      <c r="S12" s="315">
        <f t="shared" si="0"/>
        <v>0</v>
      </c>
    </row>
    <row r="13" spans="1:19" s="167" customFormat="1">
      <c r="A13" s="165">
        <v>6</v>
      </c>
      <c r="B13" s="1" t="s">
        <v>100</v>
      </c>
      <c r="C13" s="166"/>
      <c r="D13" s="166"/>
      <c r="E13" s="166">
        <v>1463659.51</v>
      </c>
      <c r="F13" s="166"/>
      <c r="G13" s="166"/>
      <c r="H13" s="166"/>
      <c r="I13" s="166">
        <v>52357064.93</v>
      </c>
      <c r="J13" s="166"/>
      <c r="K13" s="166"/>
      <c r="L13" s="166"/>
      <c r="M13" s="166">
        <v>90255.26999999999</v>
      </c>
      <c r="N13" s="166"/>
      <c r="O13" s="166"/>
      <c r="P13" s="166"/>
      <c r="Q13" s="166"/>
      <c r="R13" s="166"/>
      <c r="S13" s="315">
        <f t="shared" si="0"/>
        <v>26561519.636999998</v>
      </c>
    </row>
    <row r="14" spans="1:19" s="167" customFormat="1">
      <c r="A14" s="165">
        <v>7</v>
      </c>
      <c r="B14" s="1" t="s">
        <v>101</v>
      </c>
      <c r="C14" s="166"/>
      <c r="D14" s="166"/>
      <c r="E14" s="166"/>
      <c r="F14" s="166"/>
      <c r="G14" s="166"/>
      <c r="H14" s="166"/>
      <c r="I14" s="166"/>
      <c r="J14" s="166"/>
      <c r="K14" s="166"/>
      <c r="L14" s="166"/>
      <c r="M14" s="166"/>
      <c r="N14" s="166"/>
      <c r="O14" s="166"/>
      <c r="P14" s="166"/>
      <c r="Q14" s="166"/>
      <c r="R14" s="166"/>
      <c r="S14" s="315">
        <f t="shared" si="0"/>
        <v>0</v>
      </c>
    </row>
    <row r="15" spans="1:19" s="167" customFormat="1">
      <c r="A15" s="165">
        <v>8</v>
      </c>
      <c r="B15" s="1" t="s">
        <v>102</v>
      </c>
      <c r="C15" s="166"/>
      <c r="D15" s="166"/>
      <c r="E15" s="166"/>
      <c r="F15" s="166"/>
      <c r="G15" s="166"/>
      <c r="H15" s="166"/>
      <c r="I15" s="166" t="s">
        <v>5</v>
      </c>
      <c r="J15" s="166"/>
      <c r="K15" s="166">
        <v>1065055086.26385</v>
      </c>
      <c r="L15" s="166">
        <v>3439757.27</v>
      </c>
      <c r="M15" s="166"/>
      <c r="N15" s="166"/>
      <c r="O15" s="166"/>
      <c r="P15" s="166"/>
      <c r="Q15" s="166"/>
      <c r="R15" s="166"/>
      <c r="S15" s="315">
        <f t="shared" si="0"/>
        <v>801371132.65038753</v>
      </c>
    </row>
    <row r="16" spans="1:19" s="167" customFormat="1">
      <c r="A16" s="165">
        <v>9</v>
      </c>
      <c r="B16" s="1" t="s">
        <v>103</v>
      </c>
      <c r="C16" s="166"/>
      <c r="D16" s="166"/>
      <c r="E16" s="166"/>
      <c r="F16" s="166"/>
      <c r="G16" s="166"/>
      <c r="H16" s="166"/>
      <c r="I16" s="166"/>
      <c r="J16" s="166"/>
      <c r="K16" s="166"/>
      <c r="L16" s="166"/>
      <c r="M16" s="166"/>
      <c r="N16" s="166"/>
      <c r="O16" s="166"/>
      <c r="P16" s="166"/>
      <c r="Q16" s="166"/>
      <c r="R16" s="166"/>
      <c r="S16" s="315">
        <f t="shared" si="0"/>
        <v>0</v>
      </c>
    </row>
    <row r="17" spans="1:19" s="167" customFormat="1">
      <c r="A17" s="165">
        <v>10</v>
      </c>
      <c r="B17" s="1" t="s">
        <v>104</v>
      </c>
      <c r="C17" s="166"/>
      <c r="D17" s="166"/>
      <c r="E17" s="166"/>
      <c r="F17" s="166"/>
      <c r="G17" s="166"/>
      <c r="H17" s="166"/>
      <c r="I17" s="166"/>
      <c r="J17" s="166"/>
      <c r="K17" s="166"/>
      <c r="L17" s="166"/>
      <c r="M17" s="166">
        <v>3520927.8509439076</v>
      </c>
      <c r="N17" s="166"/>
      <c r="O17" s="166">
        <v>438234.8829588886</v>
      </c>
      <c r="P17" s="166"/>
      <c r="Q17" s="166"/>
      <c r="R17" s="166"/>
      <c r="S17" s="315">
        <f t="shared" si="0"/>
        <v>4178280.1753822407</v>
      </c>
    </row>
    <row r="18" spans="1:19" s="167" customFormat="1">
      <c r="A18" s="165">
        <v>11</v>
      </c>
      <c r="B18" s="1" t="s">
        <v>105</v>
      </c>
      <c r="C18" s="166"/>
      <c r="D18" s="166"/>
      <c r="E18" s="166"/>
      <c r="F18" s="166"/>
      <c r="G18" s="166"/>
      <c r="H18" s="166"/>
      <c r="I18" s="166"/>
      <c r="J18" s="166"/>
      <c r="K18" s="166"/>
      <c r="L18" s="166"/>
      <c r="M18" s="166">
        <v>81233898.595447153</v>
      </c>
      <c r="N18" s="166"/>
      <c r="O18" s="166">
        <v>15655750.401968446</v>
      </c>
      <c r="P18" s="166"/>
      <c r="Q18" s="166"/>
      <c r="R18" s="166"/>
      <c r="S18" s="315">
        <f t="shared" si="0"/>
        <v>104717524.19839981</v>
      </c>
    </row>
    <row r="19" spans="1:19" s="167" customFormat="1">
      <c r="A19" s="165">
        <v>12</v>
      </c>
      <c r="B19" s="1" t="s">
        <v>106</v>
      </c>
      <c r="C19" s="166"/>
      <c r="D19" s="166"/>
      <c r="E19" s="166"/>
      <c r="F19" s="166"/>
      <c r="G19" s="166"/>
      <c r="H19" s="166"/>
      <c r="I19" s="166"/>
      <c r="J19" s="166"/>
      <c r="K19" s="166"/>
      <c r="L19" s="166"/>
      <c r="M19" s="166"/>
      <c r="N19" s="166"/>
      <c r="O19" s="166"/>
      <c r="P19" s="166"/>
      <c r="Q19" s="166"/>
      <c r="R19" s="166"/>
      <c r="S19" s="315">
        <f t="shared" si="0"/>
        <v>0</v>
      </c>
    </row>
    <row r="20" spans="1:19" s="167" customFormat="1">
      <c r="A20" s="165">
        <v>13</v>
      </c>
      <c r="B20" s="1" t="s">
        <v>247</v>
      </c>
      <c r="C20" s="166"/>
      <c r="D20" s="166"/>
      <c r="E20" s="166"/>
      <c r="F20" s="166"/>
      <c r="G20" s="166"/>
      <c r="H20" s="166"/>
      <c r="I20" s="166"/>
      <c r="J20" s="166"/>
      <c r="K20" s="166"/>
      <c r="L20" s="166"/>
      <c r="M20" s="166"/>
      <c r="N20" s="166"/>
      <c r="O20" s="166"/>
      <c r="P20" s="166"/>
      <c r="Q20" s="166"/>
      <c r="R20" s="166"/>
      <c r="S20" s="315">
        <f t="shared" si="0"/>
        <v>0</v>
      </c>
    </row>
    <row r="21" spans="1:19" s="167" customFormat="1">
      <c r="A21" s="165">
        <v>14</v>
      </c>
      <c r="B21" s="1" t="s">
        <v>108</v>
      </c>
      <c r="C21" s="166">
        <v>47790254.349999994</v>
      </c>
      <c r="D21" s="166"/>
      <c r="E21" s="166"/>
      <c r="F21" s="166"/>
      <c r="G21" s="166"/>
      <c r="H21" s="166"/>
      <c r="I21" s="166"/>
      <c r="J21" s="166"/>
      <c r="K21" s="166"/>
      <c r="L21" s="166"/>
      <c r="M21" s="166">
        <v>63486396.139000013</v>
      </c>
      <c r="N21" s="166"/>
      <c r="O21" s="166"/>
      <c r="P21" s="166"/>
      <c r="Q21" s="166"/>
      <c r="R21" s="166"/>
      <c r="S21" s="315">
        <f t="shared" si="0"/>
        <v>63486396.139000013</v>
      </c>
    </row>
    <row r="22" spans="1:19" ht="13.5" thickBot="1">
      <c r="A22" s="168"/>
      <c r="B22" s="169" t="s">
        <v>109</v>
      </c>
      <c r="C22" s="170">
        <f>SUM(C8:C21)</f>
        <v>175920632.58999997</v>
      </c>
      <c r="D22" s="170">
        <f t="shared" ref="D22:J22" si="1">SUM(D8:D21)</f>
        <v>0</v>
      </c>
      <c r="E22" s="170">
        <f t="shared" si="1"/>
        <v>1463659.51</v>
      </c>
      <c r="F22" s="170">
        <f t="shared" si="1"/>
        <v>0</v>
      </c>
      <c r="G22" s="170">
        <f t="shared" si="1"/>
        <v>0</v>
      </c>
      <c r="H22" s="170">
        <f t="shared" si="1"/>
        <v>0</v>
      </c>
      <c r="I22" s="170">
        <f t="shared" si="1"/>
        <v>52357064.93</v>
      </c>
      <c r="J22" s="170">
        <f t="shared" si="1"/>
        <v>0</v>
      </c>
      <c r="K22" s="170">
        <f t="shared" ref="K22:S22" si="2">SUM(K8:K21)</f>
        <v>1065055086.26385</v>
      </c>
      <c r="L22" s="170">
        <f t="shared" si="2"/>
        <v>3439757.27</v>
      </c>
      <c r="M22" s="170">
        <f t="shared" si="2"/>
        <v>197557462.86539108</v>
      </c>
      <c r="N22" s="170">
        <f t="shared" si="2"/>
        <v>0</v>
      </c>
      <c r="O22" s="170">
        <f t="shared" si="2"/>
        <v>16093985.284927335</v>
      </c>
      <c r="P22" s="170">
        <f t="shared" si="2"/>
        <v>0</v>
      </c>
      <c r="Q22" s="170">
        <f t="shared" si="2"/>
        <v>0</v>
      </c>
      <c r="R22" s="170">
        <f t="shared" si="2"/>
        <v>0</v>
      </c>
      <c r="S22" s="316">
        <f t="shared" si="2"/>
        <v>1049540837.8101696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1" sqref="B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2"/>
  </cols>
  <sheetData>
    <row r="1" spans="1:22">
      <c r="A1" s="2" t="s">
        <v>31</v>
      </c>
      <c r="B1" s="3" t="str">
        <f>'Info '!C2</f>
        <v>JSC "CREDO BANK"</v>
      </c>
    </row>
    <row r="2" spans="1:22">
      <c r="A2" s="2" t="s">
        <v>32</v>
      </c>
      <c r="B2" s="463">
        <f>'1. key ratios '!B2</f>
        <v>44377</v>
      </c>
    </row>
    <row r="4" spans="1:22" ht="13.5" thickBot="1">
      <c r="A4" s="4" t="s">
        <v>366</v>
      </c>
      <c r="B4" s="171" t="s">
        <v>95</v>
      </c>
      <c r="V4" s="54" t="s">
        <v>74</v>
      </c>
    </row>
    <row r="5" spans="1:22" ht="12.75" customHeight="1">
      <c r="A5" s="172"/>
      <c r="B5" s="173"/>
      <c r="C5" s="686" t="s">
        <v>277</v>
      </c>
      <c r="D5" s="687"/>
      <c r="E5" s="687"/>
      <c r="F5" s="687"/>
      <c r="G5" s="687"/>
      <c r="H5" s="687"/>
      <c r="I5" s="687"/>
      <c r="J5" s="687"/>
      <c r="K5" s="687"/>
      <c r="L5" s="688"/>
      <c r="M5" s="689" t="s">
        <v>278</v>
      </c>
      <c r="N5" s="690"/>
      <c r="O5" s="690"/>
      <c r="P5" s="690"/>
      <c r="Q5" s="690"/>
      <c r="R5" s="690"/>
      <c r="S5" s="691"/>
      <c r="T5" s="694" t="s">
        <v>364</v>
      </c>
      <c r="U5" s="694" t="s">
        <v>365</v>
      </c>
      <c r="V5" s="692" t="s">
        <v>121</v>
      </c>
    </row>
    <row r="6" spans="1:22" s="113" customFormat="1" ht="102">
      <c r="A6" s="110"/>
      <c r="B6" s="174"/>
      <c r="C6" s="175" t="s">
        <v>110</v>
      </c>
      <c r="D6" s="267" t="s">
        <v>111</v>
      </c>
      <c r="E6" s="202" t="s">
        <v>280</v>
      </c>
      <c r="F6" s="202" t="s">
        <v>281</v>
      </c>
      <c r="G6" s="267" t="s">
        <v>284</v>
      </c>
      <c r="H6" s="267" t="s">
        <v>279</v>
      </c>
      <c r="I6" s="267" t="s">
        <v>112</v>
      </c>
      <c r="J6" s="267" t="s">
        <v>113</v>
      </c>
      <c r="K6" s="176" t="s">
        <v>114</v>
      </c>
      <c r="L6" s="177" t="s">
        <v>115</v>
      </c>
      <c r="M6" s="175" t="s">
        <v>282</v>
      </c>
      <c r="N6" s="176" t="s">
        <v>116</v>
      </c>
      <c r="O6" s="176" t="s">
        <v>117</v>
      </c>
      <c r="P6" s="176" t="s">
        <v>118</v>
      </c>
      <c r="Q6" s="176" t="s">
        <v>119</v>
      </c>
      <c r="R6" s="176" t="s">
        <v>120</v>
      </c>
      <c r="S6" s="293" t="s">
        <v>283</v>
      </c>
      <c r="T6" s="695"/>
      <c r="U6" s="695"/>
      <c r="V6" s="693"/>
    </row>
    <row r="7" spans="1:22" s="167" customFormat="1">
      <c r="A7" s="178">
        <v>1</v>
      </c>
      <c r="B7" s="1" t="s">
        <v>96</v>
      </c>
      <c r="C7" s="179"/>
      <c r="D7" s="166"/>
      <c r="E7" s="166"/>
      <c r="F7" s="166"/>
      <c r="G7" s="166"/>
      <c r="H7" s="166"/>
      <c r="I7" s="166"/>
      <c r="J7" s="166"/>
      <c r="K7" s="166"/>
      <c r="L7" s="180"/>
      <c r="M7" s="179"/>
      <c r="N7" s="166"/>
      <c r="O7" s="166"/>
      <c r="P7" s="166"/>
      <c r="Q7" s="166"/>
      <c r="R7" s="166"/>
      <c r="S7" s="180"/>
      <c r="T7" s="302"/>
      <c r="U7" s="302"/>
      <c r="V7" s="181">
        <f>SUM(C7:S7)</f>
        <v>0</v>
      </c>
    </row>
    <row r="8" spans="1:22" s="167" customFormat="1">
      <c r="A8" s="178">
        <v>2</v>
      </c>
      <c r="B8" s="1" t="s">
        <v>97</v>
      </c>
      <c r="C8" s="179"/>
      <c r="D8" s="166"/>
      <c r="E8" s="166"/>
      <c r="F8" s="166"/>
      <c r="G8" s="166"/>
      <c r="H8" s="166"/>
      <c r="I8" s="166"/>
      <c r="J8" s="166"/>
      <c r="K8" s="166"/>
      <c r="L8" s="180"/>
      <c r="M8" s="179"/>
      <c r="N8" s="166"/>
      <c r="O8" s="166"/>
      <c r="P8" s="166"/>
      <c r="Q8" s="166"/>
      <c r="R8" s="166"/>
      <c r="S8" s="180"/>
      <c r="T8" s="302"/>
      <c r="U8" s="302"/>
      <c r="V8" s="181">
        <f t="shared" ref="V8:V20" si="0">SUM(C8:S8)</f>
        <v>0</v>
      </c>
    </row>
    <row r="9" spans="1:22" s="167" customFormat="1">
      <c r="A9" s="178">
        <v>3</v>
      </c>
      <c r="B9" s="1" t="s">
        <v>270</v>
      </c>
      <c r="C9" s="179"/>
      <c r="D9" s="166"/>
      <c r="E9" s="166"/>
      <c r="F9" s="166"/>
      <c r="G9" s="166"/>
      <c r="H9" s="166"/>
      <c r="I9" s="166"/>
      <c r="J9" s="166"/>
      <c r="K9" s="166"/>
      <c r="L9" s="180"/>
      <c r="M9" s="179"/>
      <c r="N9" s="166"/>
      <c r="O9" s="166"/>
      <c r="P9" s="166"/>
      <c r="Q9" s="166"/>
      <c r="R9" s="166"/>
      <c r="S9" s="180"/>
      <c r="T9" s="302"/>
      <c r="U9" s="302"/>
      <c r="V9" s="181">
        <f t="shared" si="0"/>
        <v>0</v>
      </c>
    </row>
    <row r="10" spans="1:22" s="167" customFormat="1">
      <c r="A10" s="178">
        <v>4</v>
      </c>
      <c r="B10" s="1" t="s">
        <v>98</v>
      </c>
      <c r="C10" s="179"/>
      <c r="D10" s="166"/>
      <c r="E10" s="166"/>
      <c r="F10" s="166"/>
      <c r="G10" s="166"/>
      <c r="H10" s="166"/>
      <c r="I10" s="166"/>
      <c r="J10" s="166"/>
      <c r="K10" s="166"/>
      <c r="L10" s="180"/>
      <c r="M10" s="179"/>
      <c r="N10" s="166"/>
      <c r="O10" s="166"/>
      <c r="P10" s="166"/>
      <c r="Q10" s="166"/>
      <c r="R10" s="166"/>
      <c r="S10" s="180"/>
      <c r="T10" s="302"/>
      <c r="U10" s="302"/>
      <c r="V10" s="181">
        <f t="shared" si="0"/>
        <v>0</v>
      </c>
    </row>
    <row r="11" spans="1:22" s="167" customFormat="1">
      <c r="A11" s="178">
        <v>5</v>
      </c>
      <c r="B11" s="1" t="s">
        <v>99</v>
      </c>
      <c r="C11" s="179"/>
      <c r="D11" s="166"/>
      <c r="E11" s="166"/>
      <c r="F11" s="166"/>
      <c r="G11" s="166"/>
      <c r="H11" s="166"/>
      <c r="I11" s="166"/>
      <c r="J11" s="166"/>
      <c r="K11" s="166"/>
      <c r="L11" s="180"/>
      <c r="M11" s="179"/>
      <c r="N11" s="166"/>
      <c r="O11" s="166"/>
      <c r="P11" s="166"/>
      <c r="Q11" s="166"/>
      <c r="R11" s="166"/>
      <c r="S11" s="180"/>
      <c r="T11" s="302"/>
      <c r="U11" s="302"/>
      <c r="V11" s="181">
        <f t="shared" si="0"/>
        <v>0</v>
      </c>
    </row>
    <row r="12" spans="1:22" s="167" customFormat="1">
      <c r="A12" s="178">
        <v>6</v>
      </c>
      <c r="B12" s="1" t="s">
        <v>100</v>
      </c>
      <c r="C12" s="179"/>
      <c r="D12" s="166"/>
      <c r="E12" s="166"/>
      <c r="F12" s="166"/>
      <c r="G12" s="166"/>
      <c r="H12" s="166"/>
      <c r="I12" s="166"/>
      <c r="J12" s="166"/>
      <c r="K12" s="166"/>
      <c r="L12" s="180"/>
      <c r="M12" s="179"/>
      <c r="N12" s="166"/>
      <c r="O12" s="166"/>
      <c r="P12" s="166"/>
      <c r="Q12" s="166"/>
      <c r="R12" s="166"/>
      <c r="S12" s="180"/>
      <c r="T12" s="302"/>
      <c r="U12" s="302"/>
      <c r="V12" s="181">
        <f t="shared" si="0"/>
        <v>0</v>
      </c>
    </row>
    <row r="13" spans="1:22" s="167" customFormat="1">
      <c r="A13" s="178">
        <v>7</v>
      </c>
      <c r="B13" s="1" t="s">
        <v>101</v>
      </c>
      <c r="C13" s="179"/>
      <c r="D13" s="166"/>
      <c r="E13" s="166"/>
      <c r="F13" s="166"/>
      <c r="G13" s="166"/>
      <c r="H13" s="166"/>
      <c r="I13" s="166"/>
      <c r="J13" s="166"/>
      <c r="K13" s="166"/>
      <c r="L13" s="180"/>
      <c r="M13" s="179"/>
      <c r="N13" s="166"/>
      <c r="O13" s="166"/>
      <c r="P13" s="166"/>
      <c r="Q13" s="166"/>
      <c r="R13" s="166"/>
      <c r="S13" s="180"/>
      <c r="T13" s="302"/>
      <c r="U13" s="302"/>
      <c r="V13" s="181">
        <f t="shared" si="0"/>
        <v>0</v>
      </c>
    </row>
    <row r="14" spans="1:22" s="167" customFormat="1">
      <c r="A14" s="178">
        <v>8</v>
      </c>
      <c r="B14" s="1" t="s">
        <v>102</v>
      </c>
      <c r="C14" s="179"/>
      <c r="D14" s="166"/>
      <c r="E14" s="166"/>
      <c r="F14" s="166"/>
      <c r="G14" s="166"/>
      <c r="H14" s="166"/>
      <c r="I14" s="166"/>
      <c r="J14" s="166"/>
      <c r="K14" s="166"/>
      <c r="L14" s="180"/>
      <c r="M14" s="179"/>
      <c r="N14" s="166"/>
      <c r="O14" s="166"/>
      <c r="P14" s="166"/>
      <c r="Q14" s="166"/>
      <c r="R14" s="166"/>
      <c r="S14" s="180"/>
      <c r="T14" s="302"/>
      <c r="U14" s="302"/>
      <c r="V14" s="181">
        <f t="shared" si="0"/>
        <v>0</v>
      </c>
    </row>
    <row r="15" spans="1:22" s="167" customFormat="1">
      <c r="A15" s="178">
        <v>9</v>
      </c>
      <c r="B15" s="1" t="s">
        <v>103</v>
      </c>
      <c r="C15" s="179"/>
      <c r="D15" s="166"/>
      <c r="E15" s="166"/>
      <c r="F15" s="166"/>
      <c r="G15" s="166"/>
      <c r="H15" s="166"/>
      <c r="I15" s="166"/>
      <c r="J15" s="166"/>
      <c r="K15" s="166"/>
      <c r="L15" s="180"/>
      <c r="M15" s="179"/>
      <c r="N15" s="166"/>
      <c r="O15" s="166"/>
      <c r="P15" s="166"/>
      <c r="Q15" s="166"/>
      <c r="R15" s="166"/>
      <c r="S15" s="180"/>
      <c r="T15" s="302"/>
      <c r="U15" s="302"/>
      <c r="V15" s="181">
        <f t="shared" si="0"/>
        <v>0</v>
      </c>
    </row>
    <row r="16" spans="1:22" s="167" customFormat="1">
      <c r="A16" s="178">
        <v>10</v>
      </c>
      <c r="B16" s="1" t="s">
        <v>104</v>
      </c>
      <c r="C16" s="179"/>
      <c r="D16" s="166"/>
      <c r="E16" s="166"/>
      <c r="F16" s="166"/>
      <c r="G16" s="166"/>
      <c r="H16" s="166"/>
      <c r="I16" s="166"/>
      <c r="J16" s="166"/>
      <c r="K16" s="166"/>
      <c r="L16" s="180"/>
      <c r="M16" s="179"/>
      <c r="N16" s="166"/>
      <c r="O16" s="166"/>
      <c r="P16" s="166"/>
      <c r="Q16" s="166"/>
      <c r="R16" s="166"/>
      <c r="S16" s="180"/>
      <c r="T16" s="302"/>
      <c r="U16" s="302"/>
      <c r="V16" s="181">
        <f t="shared" si="0"/>
        <v>0</v>
      </c>
    </row>
    <row r="17" spans="1:22" s="167" customFormat="1">
      <c r="A17" s="178">
        <v>11</v>
      </c>
      <c r="B17" s="1" t="s">
        <v>105</v>
      </c>
      <c r="C17" s="179"/>
      <c r="D17" s="166"/>
      <c r="E17" s="166"/>
      <c r="F17" s="166"/>
      <c r="G17" s="166"/>
      <c r="H17" s="166"/>
      <c r="I17" s="166"/>
      <c r="J17" s="166"/>
      <c r="K17" s="166"/>
      <c r="L17" s="180"/>
      <c r="M17" s="179"/>
      <c r="N17" s="166"/>
      <c r="O17" s="166"/>
      <c r="P17" s="166"/>
      <c r="Q17" s="166"/>
      <c r="R17" s="166"/>
      <c r="S17" s="180"/>
      <c r="T17" s="302"/>
      <c r="U17" s="302"/>
      <c r="V17" s="181">
        <f t="shared" si="0"/>
        <v>0</v>
      </c>
    </row>
    <row r="18" spans="1:22" s="167" customFormat="1">
      <c r="A18" s="178">
        <v>12</v>
      </c>
      <c r="B18" s="1" t="s">
        <v>106</v>
      </c>
      <c r="C18" s="179"/>
      <c r="D18" s="166"/>
      <c r="E18" s="166"/>
      <c r="F18" s="166"/>
      <c r="G18" s="166"/>
      <c r="H18" s="166"/>
      <c r="I18" s="166"/>
      <c r="J18" s="166"/>
      <c r="K18" s="166"/>
      <c r="L18" s="180"/>
      <c r="M18" s="179"/>
      <c r="N18" s="166"/>
      <c r="O18" s="166"/>
      <c r="P18" s="166"/>
      <c r="Q18" s="166"/>
      <c r="R18" s="166"/>
      <c r="S18" s="180"/>
      <c r="T18" s="302"/>
      <c r="U18" s="302"/>
      <c r="V18" s="181">
        <f t="shared" si="0"/>
        <v>0</v>
      </c>
    </row>
    <row r="19" spans="1:22" s="167" customFormat="1">
      <c r="A19" s="178">
        <v>13</v>
      </c>
      <c r="B19" s="1" t="s">
        <v>107</v>
      </c>
      <c r="C19" s="179"/>
      <c r="D19" s="166"/>
      <c r="E19" s="166"/>
      <c r="F19" s="166"/>
      <c r="G19" s="166"/>
      <c r="H19" s="166"/>
      <c r="I19" s="166"/>
      <c r="J19" s="166"/>
      <c r="K19" s="166"/>
      <c r="L19" s="180"/>
      <c r="M19" s="179"/>
      <c r="N19" s="166"/>
      <c r="O19" s="166"/>
      <c r="P19" s="166"/>
      <c r="Q19" s="166"/>
      <c r="R19" s="166"/>
      <c r="S19" s="180"/>
      <c r="T19" s="302"/>
      <c r="U19" s="302"/>
      <c r="V19" s="181">
        <f t="shared" si="0"/>
        <v>0</v>
      </c>
    </row>
    <row r="20" spans="1:22" s="167" customFormat="1">
      <c r="A20" s="178">
        <v>14</v>
      </c>
      <c r="B20" s="1" t="s">
        <v>108</v>
      </c>
      <c r="C20" s="179"/>
      <c r="D20" s="166"/>
      <c r="E20" s="166"/>
      <c r="F20" s="166"/>
      <c r="G20" s="166"/>
      <c r="H20" s="166"/>
      <c r="I20" s="166"/>
      <c r="J20" s="166"/>
      <c r="K20" s="166"/>
      <c r="L20" s="180"/>
      <c r="M20" s="179"/>
      <c r="N20" s="166"/>
      <c r="O20" s="166"/>
      <c r="P20" s="166"/>
      <c r="Q20" s="166"/>
      <c r="R20" s="166"/>
      <c r="S20" s="180"/>
      <c r="T20" s="302"/>
      <c r="U20" s="302"/>
      <c r="V20" s="181">
        <f t="shared" si="0"/>
        <v>0</v>
      </c>
    </row>
    <row r="21" spans="1:22" ht="13.5" thickBot="1">
      <c r="A21" s="168"/>
      <c r="B21" s="182" t="s">
        <v>109</v>
      </c>
      <c r="C21" s="183">
        <f>SUM(C7:C20)</f>
        <v>0</v>
      </c>
      <c r="D21" s="170">
        <f t="shared" ref="D21:V21" si="1">SUM(D7:D20)</f>
        <v>0</v>
      </c>
      <c r="E21" s="170">
        <f t="shared" si="1"/>
        <v>0</v>
      </c>
      <c r="F21" s="170">
        <f t="shared" si="1"/>
        <v>0</v>
      </c>
      <c r="G21" s="170">
        <f t="shared" si="1"/>
        <v>0</v>
      </c>
      <c r="H21" s="170">
        <f t="shared" si="1"/>
        <v>0</v>
      </c>
      <c r="I21" s="170">
        <f t="shared" si="1"/>
        <v>0</v>
      </c>
      <c r="J21" s="170">
        <f t="shared" si="1"/>
        <v>0</v>
      </c>
      <c r="K21" s="170">
        <f t="shared" si="1"/>
        <v>0</v>
      </c>
      <c r="L21" s="184">
        <f t="shared" si="1"/>
        <v>0</v>
      </c>
      <c r="M21" s="183">
        <f t="shared" si="1"/>
        <v>0</v>
      </c>
      <c r="N21" s="170">
        <f t="shared" si="1"/>
        <v>0</v>
      </c>
      <c r="O21" s="170">
        <f t="shared" si="1"/>
        <v>0</v>
      </c>
      <c r="P21" s="170">
        <f t="shared" si="1"/>
        <v>0</v>
      </c>
      <c r="Q21" s="170">
        <f t="shared" si="1"/>
        <v>0</v>
      </c>
      <c r="R21" s="170">
        <f t="shared" si="1"/>
        <v>0</v>
      </c>
      <c r="S21" s="184">
        <f>SUM(S7:S20)</f>
        <v>0</v>
      </c>
      <c r="T21" s="184">
        <f>SUM(T7:T20)</f>
        <v>0</v>
      </c>
      <c r="U21" s="184">
        <f t="shared" ref="U21" si="2">SUM(U7:U20)</f>
        <v>0</v>
      </c>
      <c r="V21" s="185">
        <f t="shared" si="1"/>
        <v>0</v>
      </c>
    </row>
    <row r="24" spans="1:22">
      <c r="A24" s="7"/>
      <c r="B24" s="7"/>
      <c r="C24" s="88"/>
      <c r="D24" s="88"/>
      <c r="E24" s="88"/>
    </row>
    <row r="25" spans="1:22">
      <c r="A25" s="186"/>
      <c r="B25" s="186"/>
      <c r="C25" s="7"/>
      <c r="D25" s="88"/>
      <c r="E25" s="88"/>
    </row>
    <row r="26" spans="1:22">
      <c r="A26" s="186"/>
      <c r="B26" s="89"/>
      <c r="C26" s="7"/>
      <c r="D26" s="88"/>
      <c r="E26" s="88"/>
    </row>
    <row r="27" spans="1:22">
      <c r="A27" s="186"/>
      <c r="B27" s="186"/>
      <c r="C27" s="7"/>
      <c r="D27" s="88"/>
      <c r="E27" s="88"/>
    </row>
    <row r="28" spans="1:22">
      <c r="A28" s="186"/>
      <c r="B28" s="89"/>
      <c r="C28" s="7"/>
      <c r="D28" s="88"/>
      <c r="E28" s="8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12" activePane="bottomRight" state="frozen"/>
      <selection activeCell="B9" sqref="B9"/>
      <selection pane="topRight" activeCell="B9" sqref="B9"/>
      <selection pane="bottomLeft" activeCell="B9" sqref="B9"/>
      <selection pane="bottomRight" activeCell="G22" sqref="G22"/>
    </sheetView>
  </sheetViews>
  <sheetFormatPr defaultColWidth="9.140625" defaultRowHeight="12.75"/>
  <cols>
    <col min="1" max="1" width="10.5703125" style="4" bestFit="1" customWidth="1"/>
    <col min="2" max="2" width="81.85546875" style="4" customWidth="1"/>
    <col min="3" max="3" width="13.7109375" style="303" customWidth="1"/>
    <col min="4" max="4" width="14.85546875" style="303" bestFit="1" customWidth="1"/>
    <col min="5" max="5" width="17.7109375" style="303" customWidth="1"/>
    <col min="6" max="6" width="15.85546875" style="303" customWidth="1"/>
    <col min="7" max="7" width="17.42578125" style="303" customWidth="1"/>
    <col min="8" max="8" width="15.28515625" style="303" customWidth="1"/>
    <col min="9" max="16384" width="9.140625" style="52"/>
  </cols>
  <sheetData>
    <row r="1" spans="1:9">
      <c r="A1" s="2" t="s">
        <v>31</v>
      </c>
      <c r="B1" s="4" t="str">
        <f>'Info '!C2</f>
        <v>JSC "CREDO BANK"</v>
      </c>
      <c r="C1" s="3"/>
    </row>
    <row r="2" spans="1:9">
      <c r="A2" s="2" t="s">
        <v>32</v>
      </c>
      <c r="B2" s="463">
        <f>'1. key ratios '!B2</f>
        <v>44377</v>
      </c>
      <c r="C2" s="462"/>
    </row>
    <row r="4" spans="1:9" ht="13.5" thickBot="1">
      <c r="A4" s="2" t="s">
        <v>253</v>
      </c>
      <c r="B4" s="171" t="s">
        <v>376</v>
      </c>
    </row>
    <row r="5" spans="1:9">
      <c r="A5" s="172"/>
      <c r="B5" s="187"/>
      <c r="C5" s="304" t="s">
        <v>0</v>
      </c>
      <c r="D5" s="304" t="s">
        <v>1</v>
      </c>
      <c r="E5" s="304" t="s">
        <v>2</v>
      </c>
      <c r="F5" s="304" t="s">
        <v>3</v>
      </c>
      <c r="G5" s="305" t="s">
        <v>4</v>
      </c>
      <c r="H5" s="306" t="s">
        <v>6</v>
      </c>
      <c r="I5" s="188"/>
    </row>
    <row r="6" spans="1:9" s="188" customFormat="1" ht="12.75" customHeight="1">
      <c r="A6" s="189"/>
      <c r="B6" s="698" t="s">
        <v>252</v>
      </c>
      <c r="C6" s="700" t="s">
        <v>368</v>
      </c>
      <c r="D6" s="702" t="s">
        <v>367</v>
      </c>
      <c r="E6" s="703"/>
      <c r="F6" s="700" t="s">
        <v>372</v>
      </c>
      <c r="G6" s="700" t="s">
        <v>373</v>
      </c>
      <c r="H6" s="696" t="s">
        <v>371</v>
      </c>
    </row>
    <row r="7" spans="1:9" ht="38.25">
      <c r="A7" s="191"/>
      <c r="B7" s="699"/>
      <c r="C7" s="701"/>
      <c r="D7" s="307" t="s">
        <v>370</v>
      </c>
      <c r="E7" s="307" t="s">
        <v>369</v>
      </c>
      <c r="F7" s="701"/>
      <c r="G7" s="701"/>
      <c r="H7" s="697"/>
      <c r="I7" s="188"/>
    </row>
    <row r="8" spans="1:9">
      <c r="A8" s="189">
        <v>1</v>
      </c>
      <c r="B8" s="1" t="s">
        <v>96</v>
      </c>
      <c r="C8" s="308">
        <v>151221020.78</v>
      </c>
      <c r="D8" s="309"/>
      <c r="E8" s="308"/>
      <c r="F8" s="308">
        <v>49225985.010000005</v>
      </c>
      <c r="G8" s="310">
        <v>49225985.010000005</v>
      </c>
      <c r="H8" s="312">
        <f>IFERROR(G8/(C8+E8),"")</f>
        <v>0.32552342760346237</v>
      </c>
    </row>
    <row r="9" spans="1:9" ht="15" customHeight="1">
      <c r="A9" s="189">
        <v>2</v>
      </c>
      <c r="B9" s="1" t="s">
        <v>97</v>
      </c>
      <c r="C9" s="308"/>
      <c r="D9" s="309"/>
      <c r="E9" s="308"/>
      <c r="F9" s="308"/>
      <c r="G9" s="310"/>
      <c r="H9" s="312" t="str">
        <f t="shared" ref="H9:H21" si="0">IFERROR(G9/(C9+E9),"")</f>
        <v/>
      </c>
    </row>
    <row r="10" spans="1:9">
      <c r="A10" s="189">
        <v>3</v>
      </c>
      <c r="B10" s="1" t="s">
        <v>270</v>
      </c>
      <c r="C10" s="308"/>
      <c r="D10" s="309"/>
      <c r="E10" s="308"/>
      <c r="F10" s="308"/>
      <c r="G10" s="310"/>
      <c r="H10" s="312" t="str">
        <f t="shared" si="0"/>
        <v/>
      </c>
    </row>
    <row r="11" spans="1:9">
      <c r="A11" s="189">
        <v>4</v>
      </c>
      <c r="B11" s="1" t="s">
        <v>98</v>
      </c>
      <c r="C11" s="308">
        <v>26135342.469999999</v>
      </c>
      <c r="D11" s="309"/>
      <c r="E11" s="308"/>
      <c r="F11" s="308"/>
      <c r="G11" s="310"/>
      <c r="H11" s="312">
        <f t="shared" si="0"/>
        <v>0</v>
      </c>
    </row>
    <row r="12" spans="1:9">
      <c r="A12" s="189">
        <v>5</v>
      </c>
      <c r="B12" s="1" t="s">
        <v>99</v>
      </c>
      <c r="C12" s="308"/>
      <c r="D12" s="309"/>
      <c r="E12" s="308"/>
      <c r="F12" s="308"/>
      <c r="G12" s="310"/>
      <c r="H12" s="312" t="str">
        <f t="shared" si="0"/>
        <v/>
      </c>
    </row>
    <row r="13" spans="1:9">
      <c r="A13" s="189">
        <v>6</v>
      </c>
      <c r="B13" s="1" t="s">
        <v>100</v>
      </c>
      <c r="C13" s="308">
        <v>53910979.710000001</v>
      </c>
      <c r="D13" s="309"/>
      <c r="E13" s="308"/>
      <c r="F13" s="308">
        <v>26561519.636999998</v>
      </c>
      <c r="G13" s="310">
        <v>26561519.636999998</v>
      </c>
      <c r="H13" s="312">
        <f t="shared" si="0"/>
        <v>0.49269220815278703</v>
      </c>
    </row>
    <row r="14" spans="1:9">
      <c r="A14" s="189">
        <v>7</v>
      </c>
      <c r="B14" s="1" t="s">
        <v>101</v>
      </c>
      <c r="C14" s="308"/>
      <c r="D14" s="309"/>
      <c r="E14" s="308"/>
      <c r="F14" s="308"/>
      <c r="G14" s="310"/>
      <c r="H14" s="312" t="str">
        <f t="shared" si="0"/>
        <v/>
      </c>
    </row>
    <row r="15" spans="1:9">
      <c r="A15" s="189">
        <v>8</v>
      </c>
      <c r="B15" s="1" t="s">
        <v>102</v>
      </c>
      <c r="C15" s="308">
        <v>1065055086.26385</v>
      </c>
      <c r="D15" s="309">
        <v>31218143.210000001</v>
      </c>
      <c r="E15" s="308">
        <v>3439757.27</v>
      </c>
      <c r="F15" s="308">
        <v>801371132.65038741</v>
      </c>
      <c r="G15" s="310">
        <v>801371132.65038741</v>
      </c>
      <c r="H15" s="312">
        <f t="shared" si="0"/>
        <v>0.74999999999999989</v>
      </c>
    </row>
    <row r="16" spans="1:9">
      <c r="A16" s="189">
        <v>9</v>
      </c>
      <c r="B16" s="1" t="s">
        <v>103</v>
      </c>
      <c r="C16" s="308"/>
      <c r="D16" s="309"/>
      <c r="E16" s="308"/>
      <c r="F16" s="308"/>
      <c r="G16" s="310"/>
      <c r="H16" s="312" t="str">
        <f t="shared" si="0"/>
        <v/>
      </c>
    </row>
    <row r="17" spans="1:8">
      <c r="A17" s="189">
        <v>10</v>
      </c>
      <c r="B17" s="1" t="s">
        <v>104</v>
      </c>
      <c r="C17" s="308">
        <v>3959162.7339027962</v>
      </c>
      <c r="D17" s="309"/>
      <c r="E17" s="308"/>
      <c r="F17" s="308">
        <v>4178280.1753822407</v>
      </c>
      <c r="G17" s="310">
        <v>4178280.1753822407</v>
      </c>
      <c r="H17" s="312">
        <f t="shared" si="0"/>
        <v>1.0553443887524792</v>
      </c>
    </row>
    <row r="18" spans="1:8">
      <c r="A18" s="189">
        <v>11</v>
      </c>
      <c r="B18" s="1" t="s">
        <v>105</v>
      </c>
      <c r="C18" s="308">
        <v>96889648.997415602</v>
      </c>
      <c r="D18" s="309"/>
      <c r="E18" s="308"/>
      <c r="F18" s="308">
        <v>104717524.19839981</v>
      </c>
      <c r="G18" s="310">
        <v>104717524.19839981</v>
      </c>
      <c r="H18" s="312">
        <f t="shared" si="0"/>
        <v>1.0807916560952038</v>
      </c>
    </row>
    <row r="19" spans="1:8">
      <c r="A19" s="189">
        <v>12</v>
      </c>
      <c r="B19" s="1" t="s">
        <v>106</v>
      </c>
      <c r="C19" s="308"/>
      <c r="D19" s="309"/>
      <c r="E19" s="308"/>
      <c r="F19" s="308"/>
      <c r="G19" s="310"/>
      <c r="H19" s="312" t="str">
        <f t="shared" si="0"/>
        <v/>
      </c>
    </row>
    <row r="20" spans="1:8">
      <c r="A20" s="189">
        <v>13</v>
      </c>
      <c r="B20" s="1" t="s">
        <v>247</v>
      </c>
      <c r="C20" s="308"/>
      <c r="D20" s="309"/>
      <c r="E20" s="308"/>
      <c r="F20" s="308"/>
      <c r="G20" s="310"/>
      <c r="H20" s="312" t="str">
        <f t="shared" si="0"/>
        <v/>
      </c>
    </row>
    <row r="21" spans="1:8">
      <c r="A21" s="189">
        <v>14</v>
      </c>
      <c r="B21" s="1" t="s">
        <v>108</v>
      </c>
      <c r="C21" s="308">
        <v>111276650.48900002</v>
      </c>
      <c r="D21" s="309"/>
      <c r="E21" s="308"/>
      <c r="F21" s="308">
        <v>63486396.139000013</v>
      </c>
      <c r="G21" s="310">
        <v>63486396.139000013</v>
      </c>
      <c r="H21" s="312">
        <f t="shared" si="0"/>
        <v>0.57052756225148782</v>
      </c>
    </row>
    <row r="22" spans="1:8" ht="13.5" thickBot="1">
      <c r="A22" s="192"/>
      <c r="B22" s="193" t="s">
        <v>109</v>
      </c>
      <c r="C22" s="311">
        <f>SUM(C8:C21)</f>
        <v>1508447891.4441683</v>
      </c>
      <c r="D22" s="311">
        <f>SUM(D8:D21)</f>
        <v>31218143.210000001</v>
      </c>
      <c r="E22" s="311">
        <f>SUM(E8:E21)</f>
        <v>3439757.27</v>
      </c>
      <c r="F22" s="311">
        <f>SUM(F8:F21)</f>
        <v>1049540837.8101695</v>
      </c>
      <c r="G22" s="311">
        <f>SUM(G8:G21)</f>
        <v>1049540837.8101695</v>
      </c>
      <c r="H22" s="313">
        <f>G22/(C22+E22)</f>
        <v>0.69419234868595159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E4" sqref="E4"/>
    </sheetView>
  </sheetViews>
  <sheetFormatPr defaultColWidth="9.140625" defaultRowHeight="12.75"/>
  <cols>
    <col min="1" max="1" width="10.5703125" style="303" bestFit="1" customWidth="1"/>
    <col min="2" max="2" width="82.85546875" style="303" customWidth="1"/>
    <col min="3" max="11" width="12.7109375" style="303" customWidth="1"/>
    <col min="12" max="16384" width="9.140625" style="303"/>
  </cols>
  <sheetData>
    <row r="1" spans="1:11">
      <c r="A1" s="303" t="s">
        <v>31</v>
      </c>
      <c r="B1" s="3" t="str">
        <f>'Info '!C2</f>
        <v>JSC "CREDO BANK"</v>
      </c>
    </row>
    <row r="2" spans="1:11">
      <c r="A2" s="303" t="s">
        <v>32</v>
      </c>
      <c r="B2" s="463">
        <f>'1. key ratios '!B2</f>
        <v>44377</v>
      </c>
      <c r="C2" s="327"/>
      <c r="D2" s="327"/>
    </row>
    <row r="3" spans="1:11">
      <c r="B3" s="327"/>
      <c r="C3" s="327"/>
      <c r="D3" s="327"/>
    </row>
    <row r="4" spans="1:11" ht="13.5" thickBot="1">
      <c r="A4" s="303" t="s">
        <v>249</v>
      </c>
      <c r="B4" s="354" t="s">
        <v>377</v>
      </c>
      <c r="C4" s="327"/>
      <c r="D4" s="327"/>
    </row>
    <row r="5" spans="1:11" ht="22.5" customHeight="1">
      <c r="A5" s="704"/>
      <c r="B5" s="705"/>
      <c r="C5" s="706" t="s">
        <v>429</v>
      </c>
      <c r="D5" s="706"/>
      <c r="E5" s="706"/>
      <c r="F5" s="706" t="s">
        <v>430</v>
      </c>
      <c r="G5" s="706"/>
      <c r="H5" s="706"/>
      <c r="I5" s="706" t="s">
        <v>431</v>
      </c>
      <c r="J5" s="706"/>
      <c r="K5" s="707"/>
    </row>
    <row r="6" spans="1:11">
      <c r="A6" s="328"/>
      <c r="B6" s="329"/>
      <c r="C6" s="59" t="s">
        <v>70</v>
      </c>
      <c r="D6" s="59" t="s">
        <v>71</v>
      </c>
      <c r="E6" s="59" t="s">
        <v>72</v>
      </c>
      <c r="F6" s="59" t="s">
        <v>70</v>
      </c>
      <c r="G6" s="59" t="s">
        <v>71</v>
      </c>
      <c r="H6" s="59" t="s">
        <v>72</v>
      </c>
      <c r="I6" s="59" t="s">
        <v>70</v>
      </c>
      <c r="J6" s="59" t="s">
        <v>71</v>
      </c>
      <c r="K6" s="59" t="s">
        <v>72</v>
      </c>
    </row>
    <row r="7" spans="1:11">
      <c r="A7" s="330" t="s">
        <v>380</v>
      </c>
      <c r="B7" s="331"/>
      <c r="C7" s="331"/>
      <c r="D7" s="331"/>
      <c r="E7" s="331"/>
      <c r="F7" s="331"/>
      <c r="G7" s="331"/>
      <c r="H7" s="331"/>
      <c r="I7" s="331"/>
      <c r="J7" s="331"/>
      <c r="K7" s="332"/>
    </row>
    <row r="8" spans="1:11">
      <c r="A8" s="333">
        <v>1</v>
      </c>
      <c r="B8" s="334" t="s">
        <v>378</v>
      </c>
      <c r="C8" s="335"/>
      <c r="D8" s="335"/>
      <c r="E8" s="335"/>
      <c r="F8" s="629">
        <v>102369714.11039592</v>
      </c>
      <c r="G8" s="629">
        <v>112007080.66309761</v>
      </c>
      <c r="H8" s="629">
        <f>F8+G8</f>
        <v>214376794.77349353</v>
      </c>
      <c r="I8" s="629">
        <v>104006422.38123286</v>
      </c>
      <c r="J8" s="629">
        <v>68840492.842489138</v>
      </c>
      <c r="K8" s="630">
        <f>I8+J8</f>
        <v>172846915.22372198</v>
      </c>
    </row>
    <row r="9" spans="1:11">
      <c r="A9" s="330" t="s">
        <v>381</v>
      </c>
      <c r="B9" s="331"/>
      <c r="C9" s="331"/>
      <c r="D9" s="331"/>
      <c r="E9" s="331"/>
      <c r="F9" s="331"/>
      <c r="G9" s="331"/>
      <c r="H9" s="331"/>
      <c r="I9" s="331"/>
      <c r="J9" s="331"/>
      <c r="K9" s="332"/>
    </row>
    <row r="10" spans="1:11">
      <c r="A10" s="336">
        <v>2</v>
      </c>
      <c r="B10" s="337" t="s">
        <v>389</v>
      </c>
      <c r="C10" s="622">
        <v>60789774.862202965</v>
      </c>
      <c r="D10" s="623">
        <v>34339623.48366762</v>
      </c>
      <c r="E10" s="623">
        <f>C10+D10</f>
        <v>95129398.345870584</v>
      </c>
      <c r="F10" s="623">
        <v>18236932.458660889</v>
      </c>
      <c r="G10" s="623">
        <v>10301887.045100285</v>
      </c>
      <c r="H10" s="623">
        <f>F10+G10</f>
        <v>28538819.503761172</v>
      </c>
      <c r="I10" s="623">
        <v>3039488.7431101482</v>
      </c>
      <c r="J10" s="623">
        <v>1716981.174183381</v>
      </c>
      <c r="K10" s="623">
        <f>I10+J10</f>
        <v>4756469.917293529</v>
      </c>
    </row>
    <row r="11" spans="1:11">
      <c r="A11" s="336">
        <v>3</v>
      </c>
      <c r="B11" s="337" t="s">
        <v>383</v>
      </c>
      <c r="C11" s="622">
        <v>96126152.159720138</v>
      </c>
      <c r="D11" s="623">
        <v>21447273.366325878</v>
      </c>
      <c r="E11" s="623">
        <f t="shared" ref="E11:E21" si="0">C11+D11</f>
        <v>117573425.52604601</v>
      </c>
      <c r="F11" s="623">
        <v>58862292.437260814</v>
      </c>
      <c r="G11" s="623">
        <v>19088696.185355138</v>
      </c>
      <c r="H11" s="623">
        <f t="shared" ref="H11:H16" si="1">F11+G11</f>
        <v>77950988.622615948</v>
      </c>
      <c r="I11" s="623">
        <v>51524827.506645977</v>
      </c>
      <c r="J11" s="623">
        <v>18499051.890112456</v>
      </c>
      <c r="K11" s="623">
        <f t="shared" ref="K11:K16" si="2">I11+J11</f>
        <v>70023879.396758437</v>
      </c>
    </row>
    <row r="12" spans="1:11">
      <c r="A12" s="336">
        <v>4</v>
      </c>
      <c r="B12" s="337" t="s">
        <v>384</v>
      </c>
      <c r="C12" s="622">
        <v>40000000</v>
      </c>
      <c r="D12" s="623">
        <v>0</v>
      </c>
      <c r="E12" s="623">
        <f t="shared" si="0"/>
        <v>40000000</v>
      </c>
      <c r="F12" s="623">
        <v>0</v>
      </c>
      <c r="G12" s="623">
        <v>0</v>
      </c>
      <c r="H12" s="623">
        <f t="shared" si="1"/>
        <v>0</v>
      </c>
      <c r="I12" s="623">
        <v>0</v>
      </c>
      <c r="J12" s="623">
        <v>0</v>
      </c>
      <c r="K12" s="623">
        <f t="shared" si="2"/>
        <v>0</v>
      </c>
    </row>
    <row r="13" spans="1:11">
      <c r="A13" s="336">
        <v>5</v>
      </c>
      <c r="B13" s="337" t="s">
        <v>392</v>
      </c>
      <c r="C13" s="622">
        <v>28658263.003648385</v>
      </c>
      <c r="D13" s="623">
        <v>2101400.9678306878</v>
      </c>
      <c r="E13" s="623">
        <f t="shared" si="0"/>
        <v>30759663.971479073</v>
      </c>
      <c r="F13" s="623">
        <v>8597478.9010945149</v>
      </c>
      <c r="G13" s="623">
        <v>630420.29034920631</v>
      </c>
      <c r="H13" s="623">
        <f t="shared" si="1"/>
        <v>9227899.1914437208</v>
      </c>
      <c r="I13" s="623">
        <v>1432913.1501824195</v>
      </c>
      <c r="J13" s="623">
        <v>105070.04839153439</v>
      </c>
      <c r="K13" s="623">
        <f t="shared" si="2"/>
        <v>1537983.1985739539</v>
      </c>
    </row>
    <row r="14" spans="1:11">
      <c r="A14" s="336">
        <v>6</v>
      </c>
      <c r="B14" s="337" t="s">
        <v>424</v>
      </c>
      <c r="C14" s="622"/>
      <c r="D14" s="623"/>
      <c r="E14" s="623">
        <f t="shared" si="0"/>
        <v>0</v>
      </c>
      <c r="F14" s="623">
        <v>0</v>
      </c>
      <c r="G14" s="623">
        <v>0</v>
      </c>
      <c r="H14" s="623">
        <f t="shared" si="1"/>
        <v>0</v>
      </c>
      <c r="I14" s="623">
        <v>0</v>
      </c>
      <c r="J14" s="623">
        <v>0</v>
      </c>
      <c r="K14" s="623">
        <f t="shared" si="2"/>
        <v>0</v>
      </c>
    </row>
    <row r="15" spans="1:11">
      <c r="A15" s="336">
        <v>7</v>
      </c>
      <c r="B15" s="337" t="s">
        <v>425</v>
      </c>
      <c r="C15" s="622">
        <v>9541936.4821573924</v>
      </c>
      <c r="D15" s="623">
        <v>3409217.324798461</v>
      </c>
      <c r="E15" s="623">
        <f t="shared" si="0"/>
        <v>12951153.806955853</v>
      </c>
      <c r="F15" s="623">
        <v>9541936.4821573924</v>
      </c>
      <c r="G15" s="623">
        <v>3409217.324798461</v>
      </c>
      <c r="H15" s="623">
        <f t="shared" si="1"/>
        <v>12951153.806955853</v>
      </c>
      <c r="I15" s="623">
        <v>9541936.4821573924</v>
      </c>
      <c r="J15" s="623">
        <v>3409217.324798461</v>
      </c>
      <c r="K15" s="623">
        <f t="shared" si="2"/>
        <v>12951153.806955853</v>
      </c>
    </row>
    <row r="16" spans="1:11">
      <c r="A16" s="336">
        <v>8</v>
      </c>
      <c r="B16" s="338" t="s">
        <v>385</v>
      </c>
      <c r="C16" s="624">
        <f>SUM(C10:C15)</f>
        <v>235116126.50772884</v>
      </c>
      <c r="D16" s="624">
        <f>SUM(D10:D15)</f>
        <v>61297515.14262265</v>
      </c>
      <c r="E16" s="625">
        <f t="shared" si="0"/>
        <v>296413641.65035152</v>
      </c>
      <c r="F16" s="624">
        <f>SUM(F10:F15)</f>
        <v>95238640.279173613</v>
      </c>
      <c r="G16" s="624">
        <f>SUM(G10:G15)</f>
        <v>33430220.84560309</v>
      </c>
      <c r="H16" s="625">
        <f t="shared" si="1"/>
        <v>128668861.12477671</v>
      </c>
      <c r="I16" s="624">
        <f>SUM(I10:I15)</f>
        <v>65539165.88209594</v>
      </c>
      <c r="J16" s="624">
        <f>SUM(J10:J15)</f>
        <v>23730320.437485833</v>
      </c>
      <c r="K16" s="625">
        <f t="shared" si="2"/>
        <v>89269486.319581777</v>
      </c>
    </row>
    <row r="17" spans="1:11">
      <c r="A17" s="330" t="s">
        <v>382</v>
      </c>
      <c r="B17" s="331"/>
      <c r="C17" s="626"/>
      <c r="D17" s="626"/>
      <c r="E17" s="626"/>
      <c r="F17" s="626"/>
      <c r="G17" s="626"/>
      <c r="H17" s="626"/>
      <c r="I17" s="626"/>
      <c r="J17" s="626"/>
      <c r="K17" s="627"/>
    </row>
    <row r="18" spans="1:11">
      <c r="A18" s="336">
        <v>9</v>
      </c>
      <c r="B18" s="337" t="s">
        <v>388</v>
      </c>
      <c r="C18" s="622"/>
      <c r="D18" s="623"/>
      <c r="E18" s="623">
        <f t="shared" si="0"/>
        <v>0</v>
      </c>
      <c r="F18" s="623"/>
      <c r="G18" s="623"/>
      <c r="H18" s="623">
        <f t="shared" ref="H18:H21" si="3">F18+G18</f>
        <v>0</v>
      </c>
      <c r="I18" s="623"/>
      <c r="J18" s="623"/>
      <c r="K18" s="623">
        <f t="shared" ref="K18:K21" si="4">I18+J18</f>
        <v>0</v>
      </c>
    </row>
    <row r="19" spans="1:11">
      <c r="A19" s="336">
        <v>10</v>
      </c>
      <c r="B19" s="337" t="s">
        <v>426</v>
      </c>
      <c r="C19" s="622">
        <v>55002302.48700577</v>
      </c>
      <c r="D19" s="623">
        <v>474380.8110149175</v>
      </c>
      <c r="E19" s="623">
        <f t="shared" si="0"/>
        <v>55476683.298020691</v>
      </c>
      <c r="F19" s="623">
        <v>27501151.243502885</v>
      </c>
      <c r="G19" s="623">
        <v>237190.40550745875</v>
      </c>
      <c r="H19" s="623">
        <f t="shared" si="3"/>
        <v>27738341.649010345</v>
      </c>
      <c r="I19" s="623">
        <v>61451976.439188324</v>
      </c>
      <c r="J19" s="623">
        <v>47798210.440170765</v>
      </c>
      <c r="K19" s="623">
        <f t="shared" si="4"/>
        <v>109250186.8793591</v>
      </c>
    </row>
    <row r="20" spans="1:11">
      <c r="A20" s="336">
        <v>11</v>
      </c>
      <c r="B20" s="337" t="s">
        <v>387</v>
      </c>
      <c r="C20" s="622"/>
      <c r="D20" s="623"/>
      <c r="E20" s="623">
        <f t="shared" si="0"/>
        <v>0</v>
      </c>
      <c r="F20" s="623"/>
      <c r="G20" s="623"/>
      <c r="H20" s="623">
        <f t="shared" si="3"/>
        <v>0</v>
      </c>
      <c r="I20" s="623"/>
      <c r="J20" s="623"/>
      <c r="K20" s="623">
        <f t="shared" si="4"/>
        <v>0</v>
      </c>
    </row>
    <row r="21" spans="1:11" ht="13.5" thickBot="1">
      <c r="A21" s="339">
        <v>12</v>
      </c>
      <c r="B21" s="340" t="s">
        <v>386</v>
      </c>
      <c r="C21" s="628">
        <f>SUM(C18:C20)</f>
        <v>55002302.48700577</v>
      </c>
      <c r="D21" s="628">
        <f>SUM(D18:D20)</f>
        <v>474380.8110149175</v>
      </c>
      <c r="E21" s="623">
        <f t="shared" si="0"/>
        <v>55476683.298020691</v>
      </c>
      <c r="F21" s="628">
        <f>SUM(F18:F20)</f>
        <v>27501151.243502885</v>
      </c>
      <c r="G21" s="628">
        <f>SUM(G18:G20)</f>
        <v>237190.40550745875</v>
      </c>
      <c r="H21" s="623">
        <f t="shared" si="3"/>
        <v>27738341.649010345</v>
      </c>
      <c r="I21" s="628">
        <f>SUM(I18:I20)</f>
        <v>61451976.439188324</v>
      </c>
      <c r="J21" s="628">
        <f>SUM(J18:J20)</f>
        <v>47798210.440170765</v>
      </c>
      <c r="K21" s="623">
        <f t="shared" si="4"/>
        <v>109250186.8793591</v>
      </c>
    </row>
    <row r="22" spans="1:11" ht="28.5" customHeight="1" thickBot="1">
      <c r="A22" s="341"/>
      <c r="B22" s="342"/>
      <c r="C22" s="342"/>
      <c r="D22" s="342"/>
      <c r="E22" s="342"/>
      <c r="F22" s="708" t="s">
        <v>428</v>
      </c>
      <c r="G22" s="706"/>
      <c r="H22" s="706"/>
      <c r="I22" s="708" t="s">
        <v>393</v>
      </c>
      <c r="J22" s="706"/>
      <c r="K22" s="707"/>
    </row>
    <row r="23" spans="1:11" ht="13.5" thickBot="1">
      <c r="A23" s="343">
        <v>13</v>
      </c>
      <c r="B23" s="344" t="s">
        <v>378</v>
      </c>
      <c r="C23" s="345"/>
      <c r="D23" s="345"/>
      <c r="E23" s="345"/>
      <c r="F23" s="631">
        <f>F8</f>
        <v>102369714.11039592</v>
      </c>
      <c r="G23" s="631">
        <f>G8</f>
        <v>112007080.66309761</v>
      </c>
      <c r="H23" s="632">
        <f>F23+G23</f>
        <v>214376794.77349353</v>
      </c>
      <c r="I23" s="631">
        <f>I8</f>
        <v>104006422.38123286</v>
      </c>
      <c r="J23" s="631">
        <f>J8</f>
        <v>68840492.842489138</v>
      </c>
      <c r="K23" s="633">
        <f>I23+J23</f>
        <v>172846915.22372198</v>
      </c>
    </row>
    <row r="24" spans="1:11" ht="13.5" thickBot="1">
      <c r="A24" s="346">
        <v>14</v>
      </c>
      <c r="B24" s="347" t="s">
        <v>390</v>
      </c>
      <c r="C24" s="348"/>
      <c r="D24" s="349"/>
      <c r="E24" s="350"/>
      <c r="F24" s="634">
        <f>MAX(F16-F21,F16*0.25)</f>
        <v>67737489.035670727</v>
      </c>
      <c r="G24" s="634">
        <f>MAX(G16-G21,G16*0.25)</f>
        <v>33193030.44009563</v>
      </c>
      <c r="H24" s="632">
        <f>F24+G24</f>
        <v>100930519.47576636</v>
      </c>
      <c r="I24" s="634">
        <f>MAX(I16-I21,I16*0.25)</f>
        <v>16384791.470523985</v>
      </c>
      <c r="J24" s="634">
        <f>MAX(J16-J21,J16*0.25)</f>
        <v>5932580.1093714582</v>
      </c>
      <c r="K24" s="633">
        <f>I24+J24</f>
        <v>22317371.579895444</v>
      </c>
    </row>
    <row r="25" spans="1:11" ht="13.5" thickBot="1">
      <c r="A25" s="351">
        <v>15</v>
      </c>
      <c r="B25" s="352" t="s">
        <v>391</v>
      </c>
      <c r="C25" s="353"/>
      <c r="D25" s="353"/>
      <c r="E25" s="353"/>
      <c r="F25" s="635">
        <f t="shared" ref="F25:K25" si="5">F23/F24</f>
        <v>1.5112711670857446</v>
      </c>
      <c r="G25" s="635">
        <f t="shared" si="5"/>
        <v>3.3744156281614552</v>
      </c>
      <c r="H25" s="635">
        <f t="shared" si="5"/>
        <v>2.1240036798281401</v>
      </c>
      <c r="I25" s="635">
        <f t="shared" si="5"/>
        <v>6.3477415973428153</v>
      </c>
      <c r="J25" s="635">
        <f t="shared" si="5"/>
        <v>11.603803332338417</v>
      </c>
      <c r="K25" s="636">
        <f t="shared" si="5"/>
        <v>7.7449494715332312</v>
      </c>
    </row>
    <row r="27" spans="1:11" ht="38.25">
      <c r="B27" s="326"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K9" sqref="K9"/>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2"/>
  </cols>
  <sheetData>
    <row r="1" spans="1:14">
      <c r="A1" s="4" t="s">
        <v>31</v>
      </c>
      <c r="B1" s="3" t="str">
        <f>'Info '!C2</f>
        <v>JSC "CREDO BANK"</v>
      </c>
    </row>
    <row r="2" spans="1:14" ht="14.25" customHeight="1">
      <c r="A2" s="4" t="s">
        <v>32</v>
      </c>
      <c r="B2" s="463">
        <f>'1. key ratios '!B2</f>
        <v>44377</v>
      </c>
    </row>
    <row r="3" spans="1:14" ht="14.25" customHeight="1"/>
    <row r="4" spans="1:14" ht="13.5" thickBot="1">
      <c r="A4" s="4" t="s">
        <v>265</v>
      </c>
      <c r="B4" s="266" t="s">
        <v>29</v>
      </c>
    </row>
    <row r="5" spans="1:14" s="199" customFormat="1">
      <c r="A5" s="195"/>
      <c r="B5" s="196"/>
      <c r="C5" s="197" t="s">
        <v>0</v>
      </c>
      <c r="D5" s="197" t="s">
        <v>1</v>
      </c>
      <c r="E5" s="197" t="s">
        <v>2</v>
      </c>
      <c r="F5" s="197" t="s">
        <v>3</v>
      </c>
      <c r="G5" s="197" t="s">
        <v>4</v>
      </c>
      <c r="H5" s="197" t="s">
        <v>6</v>
      </c>
      <c r="I5" s="197" t="s">
        <v>9</v>
      </c>
      <c r="J5" s="197" t="s">
        <v>10</v>
      </c>
      <c r="K5" s="197" t="s">
        <v>11</v>
      </c>
      <c r="L5" s="197" t="s">
        <v>12</v>
      </c>
      <c r="M5" s="197" t="s">
        <v>13</v>
      </c>
      <c r="N5" s="198" t="s">
        <v>14</v>
      </c>
    </row>
    <row r="6" spans="1:14" ht="25.5">
      <c r="A6" s="200"/>
      <c r="B6" s="201"/>
      <c r="C6" s="202" t="s">
        <v>264</v>
      </c>
      <c r="D6" s="203" t="s">
        <v>263</v>
      </c>
      <c r="E6" s="204" t="s">
        <v>262</v>
      </c>
      <c r="F6" s="205">
        <v>0</v>
      </c>
      <c r="G6" s="205">
        <v>0.2</v>
      </c>
      <c r="H6" s="205">
        <v>0.35</v>
      </c>
      <c r="I6" s="205">
        <v>0.5</v>
      </c>
      <c r="J6" s="205">
        <v>0.75</v>
      </c>
      <c r="K6" s="205">
        <v>1</v>
      </c>
      <c r="L6" s="205">
        <v>1.5</v>
      </c>
      <c r="M6" s="205">
        <v>2.5</v>
      </c>
      <c r="N6" s="265" t="s">
        <v>276</v>
      </c>
    </row>
    <row r="7" spans="1:14" ht="15">
      <c r="A7" s="206">
        <v>1</v>
      </c>
      <c r="B7" s="207" t="s">
        <v>261</v>
      </c>
      <c r="C7" s="208">
        <f>SUM(C8:C13)</f>
        <v>15801500</v>
      </c>
      <c r="D7" s="201"/>
      <c r="E7" s="209">
        <f t="shared" ref="E7:M7" si="0">SUM(E8:E13)</f>
        <v>790075</v>
      </c>
      <c r="F7" s="210">
        <f>SUM(F8:F13)</f>
        <v>0</v>
      </c>
      <c r="G7" s="210">
        <f t="shared" si="0"/>
        <v>0</v>
      </c>
      <c r="H7" s="210">
        <f t="shared" si="0"/>
        <v>0</v>
      </c>
      <c r="I7" s="210">
        <f t="shared" si="0"/>
        <v>0</v>
      </c>
      <c r="J7" s="210">
        <f t="shared" si="0"/>
        <v>0</v>
      </c>
      <c r="K7" s="210">
        <f t="shared" si="0"/>
        <v>790075</v>
      </c>
      <c r="L7" s="210">
        <f t="shared" si="0"/>
        <v>0</v>
      </c>
      <c r="M7" s="210">
        <f t="shared" si="0"/>
        <v>0</v>
      </c>
      <c r="N7" s="211">
        <f>SUM(N8:N13)</f>
        <v>790075</v>
      </c>
    </row>
    <row r="8" spans="1:14" ht="14.25">
      <c r="A8" s="206">
        <v>1.1000000000000001</v>
      </c>
      <c r="B8" s="212" t="s">
        <v>259</v>
      </c>
      <c r="C8" s="210">
        <v>0</v>
      </c>
      <c r="D8" s="213">
        <v>0.02</v>
      </c>
      <c r="E8" s="209">
        <f>C8*D8</f>
        <v>0</v>
      </c>
      <c r="F8" s="210"/>
      <c r="G8" s="210"/>
      <c r="H8" s="210"/>
      <c r="I8" s="210"/>
      <c r="J8" s="210"/>
      <c r="K8" s="210"/>
      <c r="L8" s="210"/>
      <c r="M8" s="210"/>
      <c r="N8" s="211">
        <f>SUMPRODUCT($F$6:$M$6,F8:M8)</f>
        <v>0</v>
      </c>
    </row>
    <row r="9" spans="1:14" ht="14.25">
      <c r="A9" s="206">
        <v>1.2</v>
      </c>
      <c r="B9" s="212" t="s">
        <v>258</v>
      </c>
      <c r="C9" s="210">
        <v>15801500</v>
      </c>
      <c r="D9" s="213">
        <v>0.05</v>
      </c>
      <c r="E9" s="209">
        <f>C9*D9</f>
        <v>790075</v>
      </c>
      <c r="F9" s="210"/>
      <c r="G9" s="210"/>
      <c r="H9" s="210"/>
      <c r="I9" s="210"/>
      <c r="J9" s="210"/>
      <c r="K9" s="210">
        <v>790075</v>
      </c>
      <c r="L9" s="210"/>
      <c r="M9" s="210"/>
      <c r="N9" s="211">
        <f t="shared" ref="N9:N12" si="1">SUMPRODUCT($F$6:$M$6,F9:M9)</f>
        <v>790075</v>
      </c>
    </row>
    <row r="10" spans="1:14" ht="14.25">
      <c r="A10" s="206">
        <v>1.3</v>
      </c>
      <c r="B10" s="212" t="s">
        <v>257</v>
      </c>
      <c r="C10" s="210">
        <v>0</v>
      </c>
      <c r="D10" s="213">
        <v>0.08</v>
      </c>
      <c r="E10" s="209">
        <f>C10*D10</f>
        <v>0</v>
      </c>
      <c r="F10" s="210"/>
      <c r="G10" s="210"/>
      <c r="H10" s="210"/>
      <c r="I10" s="210"/>
      <c r="J10" s="210"/>
      <c r="K10" s="210"/>
      <c r="L10" s="210"/>
      <c r="M10" s="210"/>
      <c r="N10" s="211">
        <f>SUMPRODUCT($F$6:$M$6,F10:M10)</f>
        <v>0</v>
      </c>
    </row>
    <row r="11" spans="1:14" ht="14.25">
      <c r="A11" s="206">
        <v>1.4</v>
      </c>
      <c r="B11" s="212" t="s">
        <v>256</v>
      </c>
      <c r="C11" s="210">
        <v>0</v>
      </c>
      <c r="D11" s="213">
        <v>0.11</v>
      </c>
      <c r="E11" s="209">
        <f>C11*D11</f>
        <v>0</v>
      </c>
      <c r="F11" s="210"/>
      <c r="G11" s="210"/>
      <c r="H11" s="210"/>
      <c r="I11" s="210"/>
      <c r="J11" s="210"/>
      <c r="K11" s="210"/>
      <c r="L11" s="210"/>
      <c r="M11" s="210"/>
      <c r="N11" s="211">
        <f t="shared" si="1"/>
        <v>0</v>
      </c>
    </row>
    <row r="12" spans="1:14" ht="14.25">
      <c r="A12" s="206">
        <v>1.5</v>
      </c>
      <c r="B12" s="212" t="s">
        <v>255</v>
      </c>
      <c r="C12" s="210">
        <v>0</v>
      </c>
      <c r="D12" s="213">
        <v>0.14000000000000001</v>
      </c>
      <c r="E12" s="209">
        <f>C12*D12</f>
        <v>0</v>
      </c>
      <c r="F12" s="210"/>
      <c r="G12" s="210"/>
      <c r="H12" s="210"/>
      <c r="I12" s="210"/>
      <c r="J12" s="210"/>
      <c r="K12" s="210"/>
      <c r="L12" s="210"/>
      <c r="M12" s="210"/>
      <c r="N12" s="211">
        <f t="shared" si="1"/>
        <v>0</v>
      </c>
    </row>
    <row r="13" spans="1:14" ht="14.25">
      <c r="A13" s="206">
        <v>1.6</v>
      </c>
      <c r="B13" s="214" t="s">
        <v>254</v>
      </c>
      <c r="C13" s="210">
        <v>0</v>
      </c>
      <c r="D13" s="215"/>
      <c r="E13" s="210"/>
      <c r="F13" s="210"/>
      <c r="G13" s="210"/>
      <c r="H13" s="210"/>
      <c r="I13" s="210"/>
      <c r="J13" s="210"/>
      <c r="K13" s="210"/>
      <c r="L13" s="210"/>
      <c r="M13" s="210"/>
      <c r="N13" s="211">
        <f>SUMPRODUCT($F$6:$M$6,F13:M13)</f>
        <v>0</v>
      </c>
    </row>
    <row r="14" spans="1:14" ht="15">
      <c r="A14" s="206">
        <v>2</v>
      </c>
      <c r="B14" s="216" t="s">
        <v>260</v>
      </c>
      <c r="C14" s="208">
        <f>SUM(C15:C20)</f>
        <v>0</v>
      </c>
      <c r="D14" s="201"/>
      <c r="E14" s="209">
        <f t="shared" ref="E14:M14" si="2">SUM(E15:E20)</f>
        <v>0</v>
      </c>
      <c r="F14" s="210">
        <f t="shared" si="2"/>
        <v>0</v>
      </c>
      <c r="G14" s="210">
        <f t="shared" si="2"/>
        <v>0</v>
      </c>
      <c r="H14" s="210">
        <f t="shared" si="2"/>
        <v>0</v>
      </c>
      <c r="I14" s="210">
        <f t="shared" si="2"/>
        <v>0</v>
      </c>
      <c r="J14" s="210">
        <f t="shared" si="2"/>
        <v>0</v>
      </c>
      <c r="K14" s="210">
        <f t="shared" si="2"/>
        <v>0</v>
      </c>
      <c r="L14" s="210">
        <f t="shared" si="2"/>
        <v>0</v>
      </c>
      <c r="M14" s="210">
        <f t="shared" si="2"/>
        <v>0</v>
      </c>
      <c r="N14" s="211">
        <f>SUM(N15:N20)</f>
        <v>0</v>
      </c>
    </row>
    <row r="15" spans="1:14" ht="14.25">
      <c r="A15" s="206">
        <v>2.1</v>
      </c>
      <c r="B15" s="214" t="s">
        <v>259</v>
      </c>
      <c r="C15" s="210"/>
      <c r="D15" s="213">
        <v>5.0000000000000001E-3</v>
      </c>
      <c r="E15" s="209">
        <f>C15*D15</f>
        <v>0</v>
      </c>
      <c r="F15" s="210"/>
      <c r="G15" s="210"/>
      <c r="H15" s="210"/>
      <c r="I15" s="210"/>
      <c r="J15" s="210"/>
      <c r="K15" s="210"/>
      <c r="L15" s="210"/>
      <c r="M15" s="210"/>
      <c r="N15" s="211">
        <f>SUMPRODUCT($F$6:$M$6,F15:M15)</f>
        <v>0</v>
      </c>
    </row>
    <row r="16" spans="1:14" ht="14.25">
      <c r="A16" s="206">
        <v>2.2000000000000002</v>
      </c>
      <c r="B16" s="214" t="s">
        <v>258</v>
      </c>
      <c r="C16" s="210"/>
      <c r="D16" s="213">
        <v>0.01</v>
      </c>
      <c r="E16" s="209">
        <f>C16*D16</f>
        <v>0</v>
      </c>
      <c r="F16" s="210"/>
      <c r="G16" s="210"/>
      <c r="H16" s="210"/>
      <c r="I16" s="210"/>
      <c r="J16" s="210"/>
      <c r="K16" s="210"/>
      <c r="L16" s="210"/>
      <c r="M16" s="210"/>
      <c r="N16" s="211">
        <f t="shared" ref="N16:N20" si="3">SUMPRODUCT($F$6:$M$6,F16:M16)</f>
        <v>0</v>
      </c>
    </row>
    <row r="17" spans="1:14" ht="14.25">
      <c r="A17" s="206">
        <v>2.2999999999999998</v>
      </c>
      <c r="B17" s="214" t="s">
        <v>257</v>
      </c>
      <c r="C17" s="210"/>
      <c r="D17" s="213">
        <v>0.02</v>
      </c>
      <c r="E17" s="209">
        <f>C17*D17</f>
        <v>0</v>
      </c>
      <c r="F17" s="210"/>
      <c r="G17" s="210"/>
      <c r="H17" s="210"/>
      <c r="I17" s="210"/>
      <c r="J17" s="210"/>
      <c r="K17" s="210"/>
      <c r="L17" s="210"/>
      <c r="M17" s="210"/>
      <c r="N17" s="211">
        <f t="shared" si="3"/>
        <v>0</v>
      </c>
    </row>
    <row r="18" spans="1:14" ht="14.25">
      <c r="A18" s="206">
        <v>2.4</v>
      </c>
      <c r="B18" s="214" t="s">
        <v>256</v>
      </c>
      <c r="C18" s="210"/>
      <c r="D18" s="213">
        <v>0.03</v>
      </c>
      <c r="E18" s="209">
        <f>C18*D18</f>
        <v>0</v>
      </c>
      <c r="F18" s="210"/>
      <c r="G18" s="210"/>
      <c r="H18" s="210"/>
      <c r="I18" s="210"/>
      <c r="J18" s="210"/>
      <c r="K18" s="210"/>
      <c r="L18" s="210"/>
      <c r="M18" s="210"/>
      <c r="N18" s="211">
        <f t="shared" si="3"/>
        <v>0</v>
      </c>
    </row>
    <row r="19" spans="1:14" ht="14.25">
      <c r="A19" s="206">
        <v>2.5</v>
      </c>
      <c r="B19" s="214" t="s">
        <v>255</v>
      </c>
      <c r="C19" s="210"/>
      <c r="D19" s="213">
        <v>0.04</v>
      </c>
      <c r="E19" s="209">
        <f>C19*D19</f>
        <v>0</v>
      </c>
      <c r="F19" s="210"/>
      <c r="G19" s="210"/>
      <c r="H19" s="210"/>
      <c r="I19" s="210"/>
      <c r="J19" s="210"/>
      <c r="K19" s="210"/>
      <c r="L19" s="210"/>
      <c r="M19" s="210"/>
      <c r="N19" s="211">
        <f t="shared" si="3"/>
        <v>0</v>
      </c>
    </row>
    <row r="20" spans="1:14" ht="14.25">
      <c r="A20" s="206">
        <v>2.6</v>
      </c>
      <c r="B20" s="214" t="s">
        <v>254</v>
      </c>
      <c r="C20" s="210"/>
      <c r="D20" s="215"/>
      <c r="E20" s="217"/>
      <c r="F20" s="210"/>
      <c r="G20" s="210"/>
      <c r="H20" s="210"/>
      <c r="I20" s="210"/>
      <c r="J20" s="210"/>
      <c r="K20" s="210"/>
      <c r="L20" s="210"/>
      <c r="M20" s="210"/>
      <c r="N20" s="211">
        <f t="shared" si="3"/>
        <v>0</v>
      </c>
    </row>
    <row r="21" spans="1:14" ht="15.75" thickBot="1">
      <c r="A21" s="218"/>
      <c r="B21" s="219" t="s">
        <v>109</v>
      </c>
      <c r="C21" s="194">
        <f>C14+C7</f>
        <v>15801500</v>
      </c>
      <c r="D21" s="220"/>
      <c r="E21" s="221">
        <f>E14+E7</f>
        <v>790075</v>
      </c>
      <c r="F21" s="222">
        <f>F7+F14</f>
        <v>0</v>
      </c>
      <c r="G21" s="222">
        <f t="shared" ref="G21:L21" si="4">G7+G14</f>
        <v>0</v>
      </c>
      <c r="H21" s="222">
        <f t="shared" si="4"/>
        <v>0</v>
      </c>
      <c r="I21" s="222">
        <f t="shared" si="4"/>
        <v>0</v>
      </c>
      <c r="J21" s="222">
        <f t="shared" si="4"/>
        <v>0</v>
      </c>
      <c r="K21" s="222">
        <f t="shared" si="4"/>
        <v>790075</v>
      </c>
      <c r="L21" s="222">
        <f t="shared" si="4"/>
        <v>0</v>
      </c>
      <c r="M21" s="222">
        <f>M7+M14</f>
        <v>0</v>
      </c>
      <c r="N21" s="223">
        <f>N14+N7</f>
        <v>790075</v>
      </c>
    </row>
    <row r="22" spans="1:14">
      <c r="E22" s="224"/>
      <c r="F22" s="224"/>
      <c r="G22" s="224"/>
      <c r="H22" s="224"/>
      <c r="I22" s="224"/>
      <c r="J22" s="224"/>
      <c r="K22" s="224"/>
      <c r="L22" s="224"/>
      <c r="M22" s="22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7" zoomScale="90" zoomScaleNormal="90" workbookViewId="0">
      <selection activeCell="C38" sqref="C38"/>
    </sheetView>
  </sheetViews>
  <sheetFormatPr defaultRowHeight="15"/>
  <cols>
    <col min="1" max="1" width="11.42578125" customWidth="1"/>
    <col min="2" max="2" width="76.85546875" style="389" customWidth="1"/>
    <col min="3" max="3" width="22.85546875" customWidth="1"/>
  </cols>
  <sheetData>
    <row r="1" spans="1:3">
      <c r="A1" s="2" t="s">
        <v>31</v>
      </c>
      <c r="B1" s="3" t="str">
        <f>'Info '!C2</f>
        <v>JSC "CREDO BANK"</v>
      </c>
    </row>
    <row r="2" spans="1:3">
      <c r="A2" s="2" t="s">
        <v>32</v>
      </c>
      <c r="B2" s="463">
        <f>'1. key ratios '!B2</f>
        <v>44377</v>
      </c>
    </row>
    <row r="3" spans="1:3">
      <c r="A3" s="4"/>
      <c r="B3"/>
    </row>
    <row r="4" spans="1:3">
      <c r="A4" s="4" t="s">
        <v>432</v>
      </c>
      <c r="B4" t="s">
        <v>433</v>
      </c>
    </row>
    <row r="5" spans="1:3">
      <c r="A5" s="390" t="s">
        <v>434</v>
      </c>
      <c r="B5" s="391"/>
      <c r="C5" s="392"/>
    </row>
    <row r="6" spans="1:3" ht="24">
      <c r="A6" s="393">
        <v>1</v>
      </c>
      <c r="B6" s="394" t="s">
        <v>485</v>
      </c>
      <c r="C6" s="395">
        <v>1518320830.3241713</v>
      </c>
    </row>
    <row r="7" spans="1:3">
      <c r="A7" s="393">
        <v>2</v>
      </c>
      <c r="B7" s="394" t="s">
        <v>435</v>
      </c>
      <c r="C7" s="395">
        <v>-10269397.879999999</v>
      </c>
    </row>
    <row r="8" spans="1:3" ht="24">
      <c r="A8" s="396">
        <v>3</v>
      </c>
      <c r="B8" s="397" t="s">
        <v>436</v>
      </c>
      <c r="C8" s="395">
        <f>C6+C7</f>
        <v>1508051432.4441712</v>
      </c>
    </row>
    <row r="9" spans="1:3">
      <c r="A9" s="390" t="s">
        <v>437</v>
      </c>
      <c r="B9" s="391"/>
      <c r="C9" s="398"/>
    </row>
    <row r="10" spans="1:3" ht="24">
      <c r="A10" s="399">
        <v>4</v>
      </c>
      <c r="B10" s="400" t="s">
        <v>438</v>
      </c>
      <c r="C10" s="395"/>
    </row>
    <row r="11" spans="1:3">
      <c r="A11" s="399">
        <v>5</v>
      </c>
      <c r="B11" s="401" t="s">
        <v>439</v>
      </c>
      <c r="C11" s="395"/>
    </row>
    <row r="12" spans="1:3">
      <c r="A12" s="399" t="s">
        <v>440</v>
      </c>
      <c r="B12" s="401" t="s">
        <v>441</v>
      </c>
      <c r="C12" s="395"/>
    </row>
    <row r="13" spans="1:3" ht="24">
      <c r="A13" s="402">
        <v>6</v>
      </c>
      <c r="B13" s="400" t="s">
        <v>442</v>
      </c>
      <c r="C13" s="395"/>
    </row>
    <row r="14" spans="1:3">
      <c r="A14" s="402">
        <v>7</v>
      </c>
      <c r="B14" s="403" t="s">
        <v>443</v>
      </c>
      <c r="C14" s="395"/>
    </row>
    <row r="15" spans="1:3">
      <c r="A15" s="404">
        <v>8</v>
      </c>
      <c r="B15" s="405" t="s">
        <v>444</v>
      </c>
      <c r="C15" s="395"/>
    </row>
    <row r="16" spans="1:3">
      <c r="A16" s="402">
        <v>9</v>
      </c>
      <c r="B16" s="403" t="s">
        <v>445</v>
      </c>
      <c r="C16" s="395"/>
    </row>
    <row r="17" spans="1:3">
      <c r="A17" s="402">
        <v>10</v>
      </c>
      <c r="B17" s="403" t="s">
        <v>446</v>
      </c>
      <c r="C17" s="395"/>
    </row>
    <row r="18" spans="1:3">
      <c r="A18" s="406">
        <v>11</v>
      </c>
      <c r="B18" s="407" t="s">
        <v>447</v>
      </c>
      <c r="C18" s="408">
        <f>SUM(C10:C17)</f>
        <v>0</v>
      </c>
    </row>
    <row r="19" spans="1:3">
      <c r="A19" s="409" t="s">
        <v>448</v>
      </c>
      <c r="B19" s="410"/>
      <c r="C19" s="411"/>
    </row>
    <row r="20" spans="1:3" ht="24">
      <c r="A20" s="412">
        <v>12</v>
      </c>
      <c r="B20" s="400" t="s">
        <v>449</v>
      </c>
      <c r="C20" s="395"/>
    </row>
    <row r="21" spans="1:3">
      <c r="A21" s="412">
        <v>13</v>
      </c>
      <c r="B21" s="400" t="s">
        <v>450</v>
      </c>
      <c r="C21" s="395"/>
    </row>
    <row r="22" spans="1:3">
      <c r="A22" s="412">
        <v>14</v>
      </c>
      <c r="B22" s="400" t="s">
        <v>451</v>
      </c>
      <c r="C22" s="395"/>
    </row>
    <row r="23" spans="1:3" ht="24">
      <c r="A23" s="412" t="s">
        <v>452</v>
      </c>
      <c r="B23" s="400" t="s">
        <v>453</v>
      </c>
      <c r="C23" s="395"/>
    </row>
    <row r="24" spans="1:3">
      <c r="A24" s="412">
        <v>15</v>
      </c>
      <c r="B24" s="400" t="s">
        <v>454</v>
      </c>
      <c r="C24" s="395"/>
    </row>
    <row r="25" spans="1:3">
      <c r="A25" s="412" t="s">
        <v>455</v>
      </c>
      <c r="B25" s="400" t="s">
        <v>456</v>
      </c>
      <c r="C25" s="395"/>
    </row>
    <row r="26" spans="1:3">
      <c r="A26" s="413">
        <v>16</v>
      </c>
      <c r="B26" s="414" t="s">
        <v>457</v>
      </c>
      <c r="C26" s="408">
        <f>SUM(C20:C25)</f>
        <v>0</v>
      </c>
    </row>
    <row r="27" spans="1:3">
      <c r="A27" s="390" t="s">
        <v>458</v>
      </c>
      <c r="B27" s="391"/>
      <c r="C27" s="398"/>
    </row>
    <row r="28" spans="1:3">
      <c r="A28" s="415">
        <v>17</v>
      </c>
      <c r="B28" s="401" t="s">
        <v>459</v>
      </c>
      <c r="C28" s="395">
        <v>31218143.210000001</v>
      </c>
    </row>
    <row r="29" spans="1:3">
      <c r="A29" s="415">
        <v>18</v>
      </c>
      <c r="B29" s="401" t="s">
        <v>460</v>
      </c>
      <c r="C29" s="395">
        <v>-27778385.940000001</v>
      </c>
    </row>
    <row r="30" spans="1:3">
      <c r="A30" s="413">
        <v>19</v>
      </c>
      <c r="B30" s="414" t="s">
        <v>461</v>
      </c>
      <c r="C30" s="408">
        <f>C28+C29</f>
        <v>3439757.2699999996</v>
      </c>
    </row>
    <row r="31" spans="1:3">
      <c r="A31" s="390" t="s">
        <v>462</v>
      </c>
      <c r="B31" s="391"/>
      <c r="C31" s="398"/>
    </row>
    <row r="32" spans="1:3" ht="24">
      <c r="A32" s="415" t="s">
        <v>463</v>
      </c>
      <c r="B32" s="400" t="s">
        <v>464</v>
      </c>
      <c r="C32" s="416"/>
    </row>
    <row r="33" spans="1:3">
      <c r="A33" s="415" t="s">
        <v>465</v>
      </c>
      <c r="B33" s="401" t="s">
        <v>466</v>
      </c>
      <c r="C33" s="416"/>
    </row>
    <row r="34" spans="1:3">
      <c r="A34" s="390" t="s">
        <v>467</v>
      </c>
      <c r="B34" s="391"/>
      <c r="C34" s="398"/>
    </row>
    <row r="35" spans="1:3">
      <c r="A35" s="417">
        <v>20</v>
      </c>
      <c r="B35" s="418" t="s">
        <v>468</v>
      </c>
      <c r="C35" s="637">
        <f>'[4]1. key ratios'!C9</f>
        <v>159516402.39999977</v>
      </c>
    </row>
    <row r="36" spans="1:3">
      <c r="A36" s="413">
        <v>21</v>
      </c>
      <c r="B36" s="414" t="s">
        <v>469</v>
      </c>
      <c r="C36" s="408">
        <f>C8+C18+C26+C30</f>
        <v>1511491189.7141712</v>
      </c>
    </row>
    <row r="37" spans="1:3">
      <c r="A37" s="390" t="s">
        <v>470</v>
      </c>
      <c r="B37" s="391"/>
      <c r="C37" s="398"/>
    </row>
    <row r="38" spans="1:3">
      <c r="A38" s="413">
        <v>22</v>
      </c>
      <c r="B38" s="414" t="s">
        <v>470</v>
      </c>
      <c r="C38" s="638">
        <f t="shared" ref="C38" si="0">C35/C36</f>
        <v>0.10553578048322262</v>
      </c>
    </row>
    <row r="39" spans="1:3">
      <c r="A39" s="390" t="s">
        <v>471</v>
      </c>
      <c r="B39" s="391"/>
      <c r="C39" s="398"/>
    </row>
    <row r="40" spans="1:3">
      <c r="A40" s="419" t="s">
        <v>472</v>
      </c>
      <c r="B40" s="400" t="s">
        <v>473</v>
      </c>
      <c r="C40" s="416"/>
    </row>
    <row r="41" spans="1:3" ht="24">
      <c r="A41" s="420" t="s">
        <v>474</v>
      </c>
      <c r="B41" s="394" t="s">
        <v>475</v>
      </c>
      <c r="C41" s="416"/>
    </row>
    <row r="43" spans="1:3">
      <c r="B43" s="389"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9" activePane="bottomRight" state="frozen"/>
      <selection pane="topRight" activeCell="C1" sqref="C1"/>
      <selection pane="bottomLeft" activeCell="A6" sqref="A6"/>
      <selection pane="bottomRight" activeCell="J42" sqref="J42"/>
    </sheetView>
  </sheetViews>
  <sheetFormatPr defaultRowHeight="15"/>
  <cols>
    <col min="1" max="1" width="8.7109375" style="303"/>
    <col min="2" max="2" width="82.5703125" style="470" customWidth="1"/>
    <col min="3" max="7" width="17.5703125" style="303" customWidth="1"/>
  </cols>
  <sheetData>
    <row r="1" spans="1:7">
      <c r="A1" s="303" t="s">
        <v>31</v>
      </c>
      <c r="B1" s="3" t="str">
        <f>'Info '!C2</f>
        <v>JSC "CREDO BANK"</v>
      </c>
    </row>
    <row r="2" spans="1:7">
      <c r="A2" s="303" t="s">
        <v>32</v>
      </c>
      <c r="B2" s="463">
        <f>'1. key ratios '!B2</f>
        <v>44377</v>
      </c>
    </row>
    <row r="4" spans="1:7" ht="15.75" thickBot="1">
      <c r="A4" s="303" t="s">
        <v>536</v>
      </c>
      <c r="B4" s="471" t="s">
        <v>497</v>
      </c>
    </row>
    <row r="5" spans="1:7">
      <c r="A5" s="472"/>
      <c r="B5" s="473"/>
      <c r="C5" s="709" t="s">
        <v>498</v>
      </c>
      <c r="D5" s="709"/>
      <c r="E5" s="709"/>
      <c r="F5" s="709"/>
      <c r="G5" s="710" t="s">
        <v>499</v>
      </c>
    </row>
    <row r="6" spans="1:7">
      <c r="A6" s="474"/>
      <c r="B6" s="475"/>
      <c r="C6" s="476" t="s">
        <v>500</v>
      </c>
      <c r="D6" s="477" t="s">
        <v>501</v>
      </c>
      <c r="E6" s="477" t="s">
        <v>502</v>
      </c>
      <c r="F6" s="477" t="s">
        <v>503</v>
      </c>
      <c r="G6" s="711"/>
    </row>
    <row r="7" spans="1:7">
      <c r="A7" s="478"/>
      <c r="B7" s="479" t="s">
        <v>504</v>
      </c>
      <c r="C7" s="480"/>
      <c r="D7" s="480"/>
      <c r="E7" s="480"/>
      <c r="F7" s="480"/>
      <c r="G7" s="481"/>
    </row>
    <row r="8" spans="1:7">
      <c r="A8" s="482">
        <v>1</v>
      </c>
      <c r="B8" s="483" t="s">
        <v>505</v>
      </c>
      <c r="C8" s="484">
        <f>SUM(C9:C10)</f>
        <v>159516402.3999998</v>
      </c>
      <c r="D8" s="484">
        <f>SUM(D9:D10)</f>
        <v>0</v>
      </c>
      <c r="E8" s="484">
        <f>SUM(E9:E10)</f>
        <v>0</v>
      </c>
      <c r="F8" s="484">
        <f>SUM(F9:F10)</f>
        <v>768336625.1509912</v>
      </c>
      <c r="G8" s="485">
        <f>SUM(G9:G10)</f>
        <v>927853027.55099106</v>
      </c>
    </row>
    <row r="9" spans="1:7">
      <c r="A9" s="482">
        <v>2</v>
      </c>
      <c r="B9" s="486" t="s">
        <v>506</v>
      </c>
      <c r="C9" s="484">
        <v>159516402.3999998</v>
      </c>
      <c r="D9" s="484"/>
      <c r="E9" s="484"/>
      <c r="F9" s="484">
        <v>47857852</v>
      </c>
      <c r="G9" s="485">
        <v>207374254.3999998</v>
      </c>
    </row>
    <row r="10" spans="1:7">
      <c r="A10" s="482">
        <v>3</v>
      </c>
      <c r="B10" s="486" t="s">
        <v>507</v>
      </c>
      <c r="C10" s="487"/>
      <c r="D10" s="487"/>
      <c r="E10" s="487"/>
      <c r="F10" s="484">
        <v>720478773.1509912</v>
      </c>
      <c r="G10" s="485">
        <v>720478773.1509912</v>
      </c>
    </row>
    <row r="11" spans="1:7" ht="14.45" customHeight="1">
      <c r="A11" s="482">
        <v>4</v>
      </c>
      <c r="B11" s="483" t="s">
        <v>508</v>
      </c>
      <c r="C11" s="484">
        <f t="shared" ref="C11:F11" si="0">SUM(C12:C13)</f>
        <v>55260081</v>
      </c>
      <c r="D11" s="484">
        <f t="shared" si="0"/>
        <v>31072880</v>
      </c>
      <c r="E11" s="484">
        <f t="shared" si="0"/>
        <v>19535021</v>
      </c>
      <c r="F11" s="484">
        <f t="shared" si="0"/>
        <v>2326204.1490000039</v>
      </c>
      <c r="G11" s="485">
        <f>SUM(G12:G13)</f>
        <v>102243160.74705</v>
      </c>
    </row>
    <row r="12" spans="1:7">
      <c r="A12" s="482">
        <v>5</v>
      </c>
      <c r="B12" s="486" t="s">
        <v>509</v>
      </c>
      <c r="C12" s="484">
        <v>55260081</v>
      </c>
      <c r="D12" s="488">
        <v>31057298</v>
      </c>
      <c r="E12" s="484">
        <v>18347679</v>
      </c>
      <c r="F12" s="484">
        <v>2326204.1490000039</v>
      </c>
      <c r="G12" s="485">
        <v>101641699.04155</v>
      </c>
    </row>
    <row r="13" spans="1:7">
      <c r="A13" s="482">
        <v>6</v>
      </c>
      <c r="B13" s="486" t="s">
        <v>510</v>
      </c>
      <c r="C13" s="484"/>
      <c r="D13" s="488">
        <v>15582</v>
      </c>
      <c r="E13" s="484">
        <v>1187342</v>
      </c>
      <c r="F13" s="484"/>
      <c r="G13" s="485">
        <v>601461.70550000004</v>
      </c>
    </row>
    <row r="14" spans="1:7">
      <c r="A14" s="482">
        <v>7</v>
      </c>
      <c r="B14" s="483" t="s">
        <v>511</v>
      </c>
      <c r="C14" s="484">
        <f t="shared" ref="C14:F14" si="1">SUM(C15:C16)</f>
        <v>21858838</v>
      </c>
      <c r="D14" s="484">
        <f t="shared" si="1"/>
        <v>76214117</v>
      </c>
      <c r="E14" s="484">
        <f t="shared" si="1"/>
        <v>116345294.85571429</v>
      </c>
      <c r="F14" s="484">
        <f t="shared" si="1"/>
        <v>50</v>
      </c>
      <c r="G14" s="485">
        <f>SUM(G15:G16)</f>
        <v>87209149.55065383</v>
      </c>
    </row>
    <row r="15" spans="1:7" ht="39">
      <c r="A15" s="482">
        <v>8</v>
      </c>
      <c r="B15" s="486" t="s">
        <v>512</v>
      </c>
      <c r="C15" s="484">
        <v>21858838</v>
      </c>
      <c r="D15" s="488">
        <v>36214117</v>
      </c>
      <c r="E15" s="484">
        <v>35106102</v>
      </c>
      <c r="F15" s="484">
        <v>50</v>
      </c>
      <c r="G15" s="485">
        <v>46589553.122796685</v>
      </c>
    </row>
    <row r="16" spans="1:7" ht="26.25">
      <c r="A16" s="482">
        <v>9</v>
      </c>
      <c r="B16" s="486" t="s">
        <v>513</v>
      </c>
      <c r="C16" s="484"/>
      <c r="D16" s="488">
        <v>40000000</v>
      </c>
      <c r="E16" s="484">
        <v>81239192.855714291</v>
      </c>
      <c r="F16" s="484"/>
      <c r="G16" s="485">
        <v>40619596.427857146</v>
      </c>
    </row>
    <row r="17" spans="1:7">
      <c r="A17" s="482">
        <v>10</v>
      </c>
      <c r="B17" s="483" t="s">
        <v>514</v>
      </c>
      <c r="C17" s="484"/>
      <c r="D17" s="488"/>
      <c r="E17" s="484"/>
      <c r="F17" s="484"/>
      <c r="G17" s="485"/>
    </row>
    <row r="18" spans="1:7">
      <c r="A18" s="482">
        <v>11</v>
      </c>
      <c r="B18" s="483" t="s">
        <v>515</v>
      </c>
      <c r="C18" s="484">
        <f>SUM(C19:C20)</f>
        <v>67368448</v>
      </c>
      <c r="D18" s="488">
        <f t="shared" ref="D18:G18" si="2">SUM(D19:D20)</f>
        <v>145891489</v>
      </c>
      <c r="E18" s="484">
        <f t="shared" si="2"/>
        <v>11788031.357139587</v>
      </c>
      <c r="F18" s="484">
        <f t="shared" si="2"/>
        <v>11942445.994555831</v>
      </c>
      <c r="G18" s="485">
        <f t="shared" si="2"/>
        <v>0</v>
      </c>
    </row>
    <row r="19" spans="1:7">
      <c r="A19" s="482">
        <v>12</v>
      </c>
      <c r="B19" s="486" t="s">
        <v>516</v>
      </c>
      <c r="C19" s="487"/>
      <c r="D19" s="488"/>
      <c r="E19" s="484"/>
      <c r="F19" s="484"/>
      <c r="G19" s="485"/>
    </row>
    <row r="20" spans="1:7">
      <c r="A20" s="482">
        <v>13</v>
      </c>
      <c r="B20" s="486" t="s">
        <v>517</v>
      </c>
      <c r="C20" s="484">
        <v>67368448</v>
      </c>
      <c r="D20" s="484">
        <v>145891489</v>
      </c>
      <c r="E20" s="484">
        <v>11788031.357139587</v>
      </c>
      <c r="F20" s="484">
        <v>11942445.994555831</v>
      </c>
      <c r="G20" s="485"/>
    </row>
    <row r="21" spans="1:7">
      <c r="A21" s="489">
        <v>14</v>
      </c>
      <c r="B21" s="490" t="s">
        <v>518</v>
      </c>
      <c r="C21" s="487"/>
      <c r="D21" s="487"/>
      <c r="E21" s="487"/>
      <c r="F21" s="487"/>
      <c r="G21" s="491">
        <f>SUM(G8,G11,G14,G17,G18)</f>
        <v>1117305337.848695</v>
      </c>
    </row>
    <row r="22" spans="1:7">
      <c r="A22" s="492"/>
      <c r="B22" s="493" t="s">
        <v>519</v>
      </c>
      <c r="C22" s="494"/>
      <c r="D22" s="495"/>
      <c r="E22" s="494"/>
      <c r="F22" s="494"/>
      <c r="G22" s="496"/>
    </row>
    <row r="23" spans="1:7">
      <c r="A23" s="482">
        <v>15</v>
      </c>
      <c r="B23" s="483" t="s">
        <v>520</v>
      </c>
      <c r="C23" s="497">
        <v>235411623</v>
      </c>
      <c r="D23" s="498">
        <v>40789200</v>
      </c>
      <c r="E23" s="497"/>
      <c r="F23" s="497"/>
      <c r="G23" s="485">
        <v>4730992.7230000002</v>
      </c>
    </row>
    <row r="24" spans="1:7">
      <c r="A24" s="482">
        <v>16</v>
      </c>
      <c r="B24" s="483" t="s">
        <v>521</v>
      </c>
      <c r="C24" s="484">
        <f>SUM(C25:C27,C29,C31)</f>
        <v>90255.26999999999</v>
      </c>
      <c r="D24" s="488">
        <f t="shared" ref="D24:G24" si="3">SUM(D25:D27,D29,D31)</f>
        <v>356203628.10518372</v>
      </c>
      <c r="E24" s="484">
        <f t="shared" si="3"/>
        <v>187978607.54368001</v>
      </c>
      <c r="F24" s="484">
        <f t="shared" si="3"/>
        <v>477990686.75309128</v>
      </c>
      <c r="G24" s="485">
        <f t="shared" si="3"/>
        <v>678396739.8550595</v>
      </c>
    </row>
    <row r="25" spans="1:7">
      <c r="A25" s="482">
        <v>17</v>
      </c>
      <c r="B25" s="486" t="s">
        <v>522</v>
      </c>
      <c r="C25" s="484"/>
      <c r="D25" s="488"/>
      <c r="E25" s="484"/>
      <c r="F25" s="484"/>
      <c r="G25" s="485"/>
    </row>
    <row r="26" spans="1:7" ht="26.25">
      <c r="A26" s="482">
        <v>18</v>
      </c>
      <c r="B26" s="486" t="s">
        <v>523</v>
      </c>
      <c r="C26" s="484">
        <v>90255.26999999999</v>
      </c>
      <c r="D26" s="488"/>
      <c r="E26" s="484"/>
      <c r="F26" s="484"/>
      <c r="G26" s="485">
        <v>13538.290499999997</v>
      </c>
    </row>
    <row r="27" spans="1:7">
      <c r="A27" s="482">
        <v>19</v>
      </c>
      <c r="B27" s="486" t="s">
        <v>524</v>
      </c>
      <c r="C27" s="484"/>
      <c r="D27" s="488">
        <v>356203628.10518372</v>
      </c>
      <c r="E27" s="484">
        <v>187978607.54368001</v>
      </c>
      <c r="F27" s="484">
        <v>475881186.75309128</v>
      </c>
      <c r="G27" s="485">
        <v>676590126.56455946</v>
      </c>
    </row>
    <row r="28" spans="1:7">
      <c r="A28" s="482">
        <v>20</v>
      </c>
      <c r="B28" s="499" t="s">
        <v>525</v>
      </c>
      <c r="C28" s="484"/>
      <c r="D28" s="488"/>
      <c r="E28" s="484"/>
      <c r="F28" s="484"/>
      <c r="G28" s="485"/>
    </row>
    <row r="29" spans="1:7">
      <c r="A29" s="482">
        <v>21</v>
      </c>
      <c r="B29" s="486" t="s">
        <v>526</v>
      </c>
      <c r="C29" s="484"/>
      <c r="D29" s="488"/>
      <c r="E29" s="484"/>
      <c r="F29" s="484"/>
      <c r="G29" s="485"/>
    </row>
    <row r="30" spans="1:7">
      <c r="A30" s="482">
        <v>22</v>
      </c>
      <c r="B30" s="499" t="s">
        <v>525</v>
      </c>
      <c r="C30" s="484"/>
      <c r="D30" s="488"/>
      <c r="E30" s="484"/>
      <c r="F30" s="484"/>
      <c r="G30" s="485"/>
    </row>
    <row r="31" spans="1:7">
      <c r="A31" s="482">
        <v>23</v>
      </c>
      <c r="B31" s="486" t="s">
        <v>527</v>
      </c>
      <c r="C31" s="484"/>
      <c r="D31" s="488"/>
      <c r="E31" s="484"/>
      <c r="F31" s="484">
        <v>2109500</v>
      </c>
      <c r="G31" s="485">
        <v>1793075</v>
      </c>
    </row>
    <row r="32" spans="1:7">
      <c r="A32" s="482">
        <v>24</v>
      </c>
      <c r="B32" s="483" t="s">
        <v>528</v>
      </c>
      <c r="C32" s="484"/>
      <c r="D32" s="488"/>
      <c r="E32" s="484"/>
      <c r="F32" s="484"/>
      <c r="G32" s="485"/>
    </row>
    <row r="33" spans="1:7">
      <c r="A33" s="482">
        <v>25</v>
      </c>
      <c r="B33" s="483" t="s">
        <v>529</v>
      </c>
      <c r="C33" s="484">
        <f>SUM(C34:C35)</f>
        <v>70754275</v>
      </c>
      <c r="D33" s="484">
        <f>SUM(D34:D35)</f>
        <v>34533683.722745538</v>
      </c>
      <c r="E33" s="484">
        <f>SUM(E34:E35)</f>
        <v>9581370.4823012352</v>
      </c>
      <c r="F33" s="484">
        <f>SUM(F34:F35)</f>
        <v>74127755.257467002</v>
      </c>
      <c r="G33" s="485">
        <f>SUM(G34:G35)</f>
        <v>166948091.33549964</v>
      </c>
    </row>
    <row r="34" spans="1:7">
      <c r="A34" s="482">
        <v>26</v>
      </c>
      <c r="B34" s="486" t="s">
        <v>530</v>
      </c>
      <c r="C34" s="487"/>
      <c r="D34" s="488">
        <v>5158</v>
      </c>
      <c r="E34" s="484"/>
      <c r="F34" s="484"/>
      <c r="G34" s="485">
        <v>5158</v>
      </c>
    </row>
    <row r="35" spans="1:7">
      <c r="A35" s="482">
        <v>27</v>
      </c>
      <c r="B35" s="486" t="s">
        <v>531</v>
      </c>
      <c r="C35" s="484">
        <v>70754275</v>
      </c>
      <c r="D35" s="488">
        <v>34528525.722745538</v>
      </c>
      <c r="E35" s="484">
        <v>9581370.4823012352</v>
      </c>
      <c r="F35" s="484">
        <v>74127755.257467002</v>
      </c>
      <c r="G35" s="485">
        <v>166942933.33549964</v>
      </c>
    </row>
    <row r="36" spans="1:7">
      <c r="A36" s="482">
        <v>28</v>
      </c>
      <c r="B36" s="483" t="s">
        <v>532</v>
      </c>
      <c r="C36" s="484">
        <v>24338628.670000002</v>
      </c>
      <c r="D36" s="488">
        <v>6844514.54</v>
      </c>
      <c r="E36" s="484"/>
      <c r="F36" s="484"/>
      <c r="G36" s="485">
        <v>1559157.1605000002</v>
      </c>
    </row>
    <row r="37" spans="1:7">
      <c r="A37" s="489">
        <v>29</v>
      </c>
      <c r="B37" s="490" t="s">
        <v>533</v>
      </c>
      <c r="C37" s="487"/>
      <c r="D37" s="487"/>
      <c r="E37" s="487"/>
      <c r="F37" s="487"/>
      <c r="G37" s="491">
        <f>SUM(G23:G24,G32:G33,G36)</f>
        <v>851634981.07405925</v>
      </c>
    </row>
    <row r="38" spans="1:7">
      <c r="A38" s="478"/>
      <c r="B38" s="500"/>
      <c r="C38" s="501"/>
      <c r="D38" s="501"/>
      <c r="E38" s="501"/>
      <c r="F38" s="501"/>
      <c r="G38" s="502"/>
    </row>
    <row r="39" spans="1:7" ht="15.75" thickBot="1">
      <c r="A39" s="503">
        <v>30</v>
      </c>
      <c r="B39" s="504" t="s">
        <v>534</v>
      </c>
      <c r="C39" s="348"/>
      <c r="D39" s="349"/>
      <c r="E39" s="349"/>
      <c r="F39" s="350"/>
      <c r="G39" s="505">
        <f>IFERROR(G21/G37,0)</f>
        <v>1.3119533164778876</v>
      </c>
    </row>
    <row r="42" spans="1:7" ht="39">
      <c r="B42" s="470"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1" sqref="B1"/>
    </sheetView>
  </sheetViews>
  <sheetFormatPr defaultColWidth="9.140625" defaultRowHeight="14.25"/>
  <cols>
    <col min="1" max="1" width="9.5703125" style="3" bestFit="1" customWidth="1"/>
    <col min="2" max="2" width="86" style="3" customWidth="1"/>
    <col min="3" max="3" width="14" style="3" bestFit="1" customWidth="1"/>
    <col min="4" max="7" width="14" style="4" bestFit="1" customWidth="1"/>
    <col min="8" max="13" width="6.7109375" style="5" customWidth="1"/>
    <col min="14" max="16384" width="9.140625" style="5"/>
  </cols>
  <sheetData>
    <row r="1" spans="1:8">
      <c r="A1" s="2" t="s">
        <v>31</v>
      </c>
      <c r="B1" s="3" t="str">
        <f>'Info '!C2</f>
        <v>JSC "CREDO BANK"</v>
      </c>
    </row>
    <row r="2" spans="1:8">
      <c r="A2" s="2" t="s">
        <v>32</v>
      </c>
      <c r="B2" s="462">
        <v>44377</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7</v>
      </c>
      <c r="B5" s="12"/>
      <c r="C5" s="460" t="str">
        <f>INT((MONTH($B$2))/3)&amp;"Q"&amp;"-"&amp;YEAR($B$2)</f>
        <v>2Q-2021</v>
      </c>
      <c r="D5" s="460" t="str">
        <f>IF(INT(MONTH($B$2))=3, "4"&amp;"Q"&amp;"-"&amp;YEAR($B$2)-1, IF(INT(MONTH($B$2))=6, "1"&amp;"Q"&amp;"-"&amp;YEAR($B$2), IF(INT(MONTH($B$2))=9, "2"&amp;"Q"&amp;"-"&amp;YEAR($B$2),IF(INT(MONTH($B$2))=12, "3"&amp;"Q"&amp;"-"&amp;YEAR($B$2), 0))))</f>
        <v>1Q-2021</v>
      </c>
      <c r="E5" s="460" t="str">
        <f>IF(INT(MONTH($B$2))=3, "3"&amp;"Q"&amp;"-"&amp;YEAR($B$2)-1, IF(INT(MONTH($B$2))=6, "4"&amp;"Q"&amp;"-"&amp;YEAR($B$2)-1, IF(INT(MONTH($B$2))=9, "1"&amp;"Q"&amp;"-"&amp;YEAR($B$2),IF(INT(MONTH($B$2))=12, "2"&amp;"Q"&amp;"-"&amp;YEAR($B$2), 0))))</f>
        <v>4Q-2020</v>
      </c>
      <c r="F5" s="460" t="str">
        <f>IF(INT(MONTH($B$2))=3, "2"&amp;"Q"&amp;"-"&amp;YEAR($B$2)-1, IF(INT(MONTH($B$2))=6, "3"&amp;"Q"&amp;"-"&amp;YEAR($B$2)-1, IF(INT(MONTH($B$2))=9, "4"&amp;"Q"&amp;"-"&amp;YEAR($B$2)-1,IF(INT(MONTH($B$2))=12, "1"&amp;"Q"&amp;"-"&amp;YEAR($B$2), 0))))</f>
        <v>3Q-2020</v>
      </c>
      <c r="G5" s="461" t="str">
        <f>IF(INT(MONTH($B$2))=3, "1"&amp;"Q"&amp;"-"&amp;YEAR($B$2)-1, IF(INT(MONTH($B$2))=6, "2"&amp;"Q"&amp;"-"&amp;YEAR($B$2)-1, IF(INT(MONTH($B$2))=9, "3"&amp;"Q"&amp;"-"&amp;YEAR($B$2)-1,IF(INT(MONTH($B$2))=12, "4"&amp;"Q"&amp;"-"&amp;YEAR($B$2)-1, 0))))</f>
        <v>2Q-2020</v>
      </c>
    </row>
    <row r="6" spans="1:8">
      <c r="B6" s="243" t="s">
        <v>138</v>
      </c>
      <c r="C6" s="464"/>
      <c r="D6" s="464"/>
      <c r="E6" s="464"/>
      <c r="F6" s="464"/>
      <c r="G6" s="465"/>
    </row>
    <row r="7" spans="1:8">
      <c r="A7" s="13"/>
      <c r="B7" s="244" t="s">
        <v>136</v>
      </c>
      <c r="C7" s="464"/>
      <c r="D7" s="464"/>
      <c r="E7" s="464"/>
      <c r="F7" s="464"/>
      <c r="G7" s="465"/>
    </row>
    <row r="8" spans="1:8">
      <c r="A8" s="466">
        <v>1</v>
      </c>
      <c r="B8" s="14" t="s">
        <v>487</v>
      </c>
      <c r="C8" s="15">
        <v>159516402.39999977</v>
      </c>
      <c r="D8" s="16">
        <v>151702892.47</v>
      </c>
      <c r="E8" s="16">
        <v>143907195.28999963</v>
      </c>
      <c r="F8" s="16">
        <v>135156420.78999978</v>
      </c>
      <c r="G8" s="17">
        <v>125007190.10999967</v>
      </c>
    </row>
    <row r="9" spans="1:8">
      <c r="A9" s="466">
        <v>2</v>
      </c>
      <c r="B9" s="14" t="s">
        <v>488</v>
      </c>
      <c r="C9" s="15">
        <v>159516402.39999977</v>
      </c>
      <c r="D9" s="16">
        <v>151702892.47</v>
      </c>
      <c r="E9" s="16">
        <v>143907195.28999963</v>
      </c>
      <c r="F9" s="16">
        <v>135156420.78999978</v>
      </c>
      <c r="G9" s="17">
        <v>125007190.10999967</v>
      </c>
    </row>
    <row r="10" spans="1:8">
      <c r="A10" s="466">
        <v>3</v>
      </c>
      <c r="B10" s="14" t="s">
        <v>245</v>
      </c>
      <c r="C10" s="15">
        <v>220503390.8101269</v>
      </c>
      <c r="D10" s="16">
        <v>208474378.55370051</v>
      </c>
      <c r="E10" s="16">
        <v>189392744.52843872</v>
      </c>
      <c r="F10" s="16">
        <v>180656742.28759545</v>
      </c>
      <c r="G10" s="17">
        <v>170090987.80353391</v>
      </c>
    </row>
    <row r="11" spans="1:8">
      <c r="A11" s="466">
        <v>4</v>
      </c>
      <c r="B11" s="14" t="s">
        <v>490</v>
      </c>
      <c r="C11" s="15">
        <v>104154177.3230308</v>
      </c>
      <c r="D11" s="16">
        <v>67662721.97703366</v>
      </c>
      <c r="E11" s="16">
        <v>61877855.567255847</v>
      </c>
      <c r="F11" s="16">
        <v>58079597.334735222</v>
      </c>
      <c r="G11" s="17">
        <v>53692850.923918754</v>
      </c>
    </row>
    <row r="12" spans="1:8">
      <c r="A12" s="466">
        <v>5</v>
      </c>
      <c r="B12" s="14" t="s">
        <v>491</v>
      </c>
      <c r="C12" s="15">
        <v>128029747.38348642</v>
      </c>
      <c r="D12" s="16">
        <v>90224248.275642887</v>
      </c>
      <c r="E12" s="16">
        <v>82510802.514234364</v>
      </c>
      <c r="F12" s="16">
        <v>77446130.273720309</v>
      </c>
      <c r="G12" s="17">
        <v>71596734.358473152</v>
      </c>
    </row>
    <row r="13" spans="1:8">
      <c r="A13" s="466">
        <v>6</v>
      </c>
      <c r="B13" s="14" t="s">
        <v>489</v>
      </c>
      <c r="C13" s="15">
        <v>174443344.48956314</v>
      </c>
      <c r="D13" s="16">
        <v>134554051.85172278</v>
      </c>
      <c r="E13" s="16">
        <v>131997266.97875273</v>
      </c>
      <c r="F13" s="16">
        <v>123888820.86321713</v>
      </c>
      <c r="G13" s="17">
        <v>114525388.7657184</v>
      </c>
    </row>
    <row r="14" spans="1:8">
      <c r="A14" s="13"/>
      <c r="B14" s="243" t="s">
        <v>493</v>
      </c>
      <c r="C14" s="464"/>
      <c r="D14" s="464"/>
      <c r="E14" s="464"/>
      <c r="F14" s="464"/>
      <c r="G14" s="465"/>
    </row>
    <row r="15" spans="1:8" ht="15" customHeight="1">
      <c r="A15" s="466">
        <v>7</v>
      </c>
      <c r="B15" s="14" t="s">
        <v>492</v>
      </c>
      <c r="C15" s="574">
        <v>1303609759.8539195</v>
      </c>
      <c r="D15" s="575">
        <v>1272772692.0415695</v>
      </c>
      <c r="E15" s="575">
        <v>1249026342.4113774</v>
      </c>
      <c r="F15" s="575">
        <v>1172006467.7039804</v>
      </c>
      <c r="G15" s="576">
        <v>1083129334.5314882</v>
      </c>
    </row>
    <row r="16" spans="1:8">
      <c r="A16" s="13"/>
      <c r="B16" s="243" t="s">
        <v>494</v>
      </c>
      <c r="C16" s="464"/>
      <c r="D16" s="464"/>
      <c r="E16" s="464"/>
      <c r="F16" s="464"/>
      <c r="G16" s="465"/>
    </row>
    <row r="17" spans="1:7" s="18" customFormat="1">
      <c r="A17" s="466"/>
      <c r="B17" s="244" t="s">
        <v>478</v>
      </c>
      <c r="C17" s="464"/>
      <c r="D17" s="464"/>
      <c r="E17" s="464"/>
      <c r="F17" s="464"/>
      <c r="G17" s="465"/>
    </row>
    <row r="18" spans="1:7">
      <c r="A18" s="11">
        <v>8</v>
      </c>
      <c r="B18" s="14" t="s">
        <v>487</v>
      </c>
      <c r="C18" s="577">
        <v>0.12236514892146476</v>
      </c>
      <c r="D18" s="578">
        <v>0.11919087628024415</v>
      </c>
      <c r="E18" s="578">
        <v>0.11521550058918019</v>
      </c>
      <c r="F18" s="578">
        <v>0.11532054174989154</v>
      </c>
      <c r="G18" s="579">
        <v>0.11541298543453449</v>
      </c>
    </row>
    <row r="19" spans="1:7" ht="15" customHeight="1">
      <c r="A19" s="11">
        <v>9</v>
      </c>
      <c r="B19" s="14" t="s">
        <v>488</v>
      </c>
      <c r="C19" s="577">
        <v>0.12236514892146476</v>
      </c>
      <c r="D19" s="578">
        <v>0.11919087628024415</v>
      </c>
      <c r="E19" s="578">
        <v>0.11521550058918019</v>
      </c>
      <c r="F19" s="578">
        <v>0.11532054174989154</v>
      </c>
      <c r="G19" s="579">
        <v>0.11541298543453449</v>
      </c>
    </row>
    <row r="20" spans="1:7">
      <c r="A20" s="11">
        <v>10</v>
      </c>
      <c r="B20" s="14" t="s">
        <v>245</v>
      </c>
      <c r="C20" s="577">
        <v>0.16914831232533589</v>
      </c>
      <c r="D20" s="578">
        <v>0.16379545213159838</v>
      </c>
      <c r="E20" s="578">
        <v>0.15163230597906846</v>
      </c>
      <c r="F20" s="578">
        <v>0.15414312741934871</v>
      </c>
      <c r="G20" s="579">
        <v>0.157</v>
      </c>
    </row>
    <row r="21" spans="1:7">
      <c r="A21" s="11">
        <v>11</v>
      </c>
      <c r="B21" s="14" t="s">
        <v>490</v>
      </c>
      <c r="C21" s="577">
        <v>7.9896745583357826E-2</v>
      </c>
      <c r="D21" s="578">
        <v>5.3161670108195377E-2</v>
      </c>
      <c r="E21" s="578">
        <v>4.9540873131461827E-2</v>
      </c>
      <c r="F21" s="578">
        <v>4.9555696948086023E-2</v>
      </c>
      <c r="G21" s="579">
        <v>4.9571966349839292E-2</v>
      </c>
    </row>
    <row r="22" spans="1:7">
      <c r="A22" s="11">
        <v>12</v>
      </c>
      <c r="B22" s="14" t="s">
        <v>491</v>
      </c>
      <c r="C22" s="577">
        <v>9.821171283485422E-2</v>
      </c>
      <c r="D22" s="578">
        <v>7.0887951037761673E-2</v>
      </c>
      <c r="E22" s="578">
        <v>6.6060097943922091E-2</v>
      </c>
      <c r="F22" s="578">
        <v>6.6079951269758061E-2</v>
      </c>
      <c r="G22" s="579">
        <v>6.6101740647106194E-2</v>
      </c>
    </row>
    <row r="23" spans="1:7">
      <c r="A23" s="11">
        <v>13</v>
      </c>
      <c r="B23" s="14" t="s">
        <v>489</v>
      </c>
      <c r="C23" s="577">
        <v>0.13381561711313897</v>
      </c>
      <c r="D23" s="578">
        <v>0.10571726805034889</v>
      </c>
      <c r="E23" s="578">
        <v>0.10568013059189613</v>
      </c>
      <c r="F23" s="578">
        <v>0.10570660169301076</v>
      </c>
      <c r="G23" s="579">
        <v>0.10573565419614159</v>
      </c>
    </row>
    <row r="24" spans="1:7">
      <c r="A24" s="13"/>
      <c r="B24" s="243" t="s">
        <v>135</v>
      </c>
      <c r="C24" s="464"/>
      <c r="D24" s="464"/>
      <c r="E24" s="464"/>
      <c r="F24" s="464"/>
      <c r="G24" s="465"/>
    </row>
    <row r="25" spans="1:7" ht="15" customHeight="1">
      <c r="A25" s="467">
        <v>14</v>
      </c>
      <c r="B25" s="14" t="s">
        <v>134</v>
      </c>
      <c r="C25" s="580">
        <v>0.16490591544310193</v>
      </c>
      <c r="D25" s="581">
        <v>0.16420464402205129</v>
      </c>
      <c r="E25" s="581">
        <v>0.16420737604838972</v>
      </c>
      <c r="F25" s="581">
        <v>0.16355891124094896</v>
      </c>
      <c r="G25" s="582">
        <v>0.16288327795457508</v>
      </c>
    </row>
    <row r="26" spans="1:7">
      <c r="A26" s="467">
        <v>15</v>
      </c>
      <c r="B26" s="14" t="s">
        <v>133</v>
      </c>
      <c r="C26" s="580">
        <v>8.2510663276905469E-2</v>
      </c>
      <c r="D26" s="581">
        <v>8.0441019149516221E-2</v>
      </c>
      <c r="E26" s="581">
        <v>8.61720096087078E-2</v>
      </c>
      <c r="F26" s="581">
        <v>8.7125047062246275E-2</v>
      </c>
      <c r="G26" s="582">
        <v>8.7637114938110133E-2</v>
      </c>
    </row>
    <row r="27" spans="1:7">
      <c r="A27" s="467">
        <v>16</v>
      </c>
      <c r="B27" s="14" t="s">
        <v>132</v>
      </c>
      <c r="C27" s="580">
        <v>4.4595100939298284E-2</v>
      </c>
      <c r="D27" s="581">
        <v>4.1424513920289049E-2</v>
      </c>
      <c r="E27" s="581">
        <v>3.4016918835750566E-2</v>
      </c>
      <c r="F27" s="581">
        <v>3.0556825174370746E-2</v>
      </c>
      <c r="G27" s="582">
        <v>2.678571621741431E-2</v>
      </c>
    </row>
    <row r="28" spans="1:7">
      <c r="A28" s="467">
        <v>17</v>
      </c>
      <c r="B28" s="14" t="s">
        <v>131</v>
      </c>
      <c r="C28" s="580">
        <v>8.2395252166196462E-2</v>
      </c>
      <c r="D28" s="581">
        <v>8.3763624872535053E-2</v>
      </c>
      <c r="E28" s="581">
        <v>7.8035366439681952E-2</v>
      </c>
      <c r="F28" s="581">
        <v>7.6433864178702696E-2</v>
      </c>
      <c r="G28" s="582">
        <v>7.5246163016464945E-2</v>
      </c>
    </row>
    <row r="29" spans="1:7">
      <c r="A29" s="467">
        <v>18</v>
      </c>
      <c r="B29" s="14" t="s">
        <v>271</v>
      </c>
      <c r="C29" s="580">
        <v>2.3207042180071493E-2</v>
      </c>
      <c r="D29" s="581">
        <v>2.1769455792221164E-2</v>
      </c>
      <c r="E29" s="581">
        <v>1.1729153857570951E-2</v>
      </c>
      <c r="F29" s="581">
        <v>5.9587097792051782E-3</v>
      </c>
      <c r="G29" s="582">
        <v>-8.6774472265875018E-3</v>
      </c>
    </row>
    <row r="30" spans="1:7">
      <c r="A30" s="467">
        <v>19</v>
      </c>
      <c r="B30" s="14" t="s">
        <v>272</v>
      </c>
      <c r="C30" s="580">
        <v>0.2051091874195872</v>
      </c>
      <c r="D30" s="581">
        <v>0.19207039542552393</v>
      </c>
      <c r="E30" s="581">
        <v>9.9399996651987718E-2</v>
      </c>
      <c r="F30" s="581">
        <v>4.9632132443742809E-2</v>
      </c>
      <c r="G30" s="582">
        <v>-6.9781547170249175E-2</v>
      </c>
    </row>
    <row r="31" spans="1:7">
      <c r="A31" s="13"/>
      <c r="B31" s="243" t="s">
        <v>351</v>
      </c>
      <c r="C31" s="464"/>
      <c r="D31" s="464"/>
      <c r="E31" s="464"/>
      <c r="F31" s="464"/>
      <c r="G31" s="465"/>
    </row>
    <row r="32" spans="1:7">
      <c r="A32" s="467">
        <v>20</v>
      </c>
      <c r="B32" s="14" t="s">
        <v>130</v>
      </c>
      <c r="C32" s="580">
        <v>1.8721118429435246E-2</v>
      </c>
      <c r="D32" s="581">
        <v>2.0822403825060919E-2</v>
      </c>
      <c r="E32" s="581">
        <v>1.8321966877577089E-2</v>
      </c>
      <c r="F32" s="581">
        <v>8.6E-3</v>
      </c>
      <c r="G32" s="582">
        <v>9.4000000000000004E-3</v>
      </c>
    </row>
    <row r="33" spans="1:7" ht="15" customHeight="1">
      <c r="A33" s="467">
        <v>21</v>
      </c>
      <c r="B33" s="14" t="s">
        <v>129</v>
      </c>
      <c r="C33" s="580">
        <v>3.5200000000000002E-2</v>
      </c>
      <c r="D33" s="581">
        <v>3.6187962041661199E-2</v>
      </c>
      <c r="E33" s="581">
        <v>3.6087926082905786E-2</v>
      </c>
      <c r="F33" s="581">
        <v>3.4700000000000002E-2</v>
      </c>
      <c r="G33" s="582">
        <v>3.6900000000000002E-2</v>
      </c>
    </row>
    <row r="34" spans="1:7">
      <c r="A34" s="467">
        <v>22</v>
      </c>
      <c r="B34" s="14" t="s">
        <v>128</v>
      </c>
      <c r="C34" s="580">
        <v>9.149066023636318E-2</v>
      </c>
      <c r="D34" s="581">
        <v>9.6783736693314318E-2</v>
      </c>
      <c r="E34" s="581">
        <v>9.5857896605660076E-2</v>
      </c>
      <c r="F34" s="581">
        <v>9.4200000000000006E-2</v>
      </c>
      <c r="G34" s="582">
        <v>9.1899999999999996E-2</v>
      </c>
    </row>
    <row r="35" spans="1:7" ht="15" customHeight="1">
      <c r="A35" s="467">
        <v>23</v>
      </c>
      <c r="B35" s="14" t="s">
        <v>127</v>
      </c>
      <c r="C35" s="580">
        <v>0.14977465231554332</v>
      </c>
      <c r="D35" s="581">
        <v>0.16489806577974372</v>
      </c>
      <c r="E35" s="581">
        <v>0.17054484636504691</v>
      </c>
      <c r="F35" s="581">
        <v>0.15590000000000001</v>
      </c>
      <c r="G35" s="582">
        <v>0.1487</v>
      </c>
    </row>
    <row r="36" spans="1:7">
      <c r="A36" s="467">
        <v>24</v>
      </c>
      <c r="B36" s="14" t="s">
        <v>126</v>
      </c>
      <c r="C36" s="580">
        <v>8.6800000000000002E-2</v>
      </c>
      <c r="D36" s="581">
        <v>2.1100000000000001E-2</v>
      </c>
      <c r="E36" s="581">
        <v>0.26032038042050143</v>
      </c>
      <c r="F36" s="581">
        <v>0.21299999999999999</v>
      </c>
      <c r="G36" s="582">
        <v>0.114</v>
      </c>
    </row>
    <row r="37" spans="1:7" ht="15" customHeight="1">
      <c r="A37" s="13"/>
      <c r="B37" s="243" t="s">
        <v>352</v>
      </c>
      <c r="C37" s="464"/>
      <c r="D37" s="464"/>
      <c r="E37" s="464"/>
      <c r="F37" s="464"/>
      <c r="G37" s="465"/>
    </row>
    <row r="38" spans="1:7" ht="15" customHeight="1">
      <c r="A38" s="467">
        <v>25</v>
      </c>
      <c r="B38" s="14" t="s">
        <v>125</v>
      </c>
      <c r="C38" s="585">
        <v>0.16078716298516199</v>
      </c>
      <c r="D38" s="583">
        <v>0.16675064262590911</v>
      </c>
      <c r="E38" s="583">
        <v>0.187987283250416</v>
      </c>
      <c r="F38" s="583">
        <v>0.13109999999999999</v>
      </c>
      <c r="G38" s="584">
        <v>0.11509999999999999</v>
      </c>
    </row>
    <row r="39" spans="1:7" ht="15" customHeight="1">
      <c r="A39" s="467">
        <v>26</v>
      </c>
      <c r="B39" s="14" t="s">
        <v>124</v>
      </c>
      <c r="C39" s="585">
        <v>0.18094049013450156</v>
      </c>
      <c r="D39" s="583">
        <v>0.25273793537411621</v>
      </c>
      <c r="E39" s="583">
        <v>0.25784482166546513</v>
      </c>
      <c r="F39" s="583">
        <v>0.24779999999999999</v>
      </c>
      <c r="G39" s="584">
        <v>0.23719999999999999</v>
      </c>
    </row>
    <row r="40" spans="1:7" ht="15" customHeight="1">
      <c r="A40" s="467">
        <v>27</v>
      </c>
      <c r="B40" s="14" t="s">
        <v>123</v>
      </c>
      <c r="C40" s="585">
        <v>5.14726153104791E-2</v>
      </c>
      <c r="D40" s="583">
        <v>5.0901537786217151E-2</v>
      </c>
      <c r="E40" s="583">
        <v>5.9616186238940265E-2</v>
      </c>
      <c r="F40" s="583">
        <v>4.0500000000000001E-2</v>
      </c>
      <c r="G40" s="584">
        <v>3.3700000000000001E-2</v>
      </c>
    </row>
    <row r="41" spans="1:7" ht="15" customHeight="1">
      <c r="A41" s="468"/>
      <c r="B41" s="243" t="s">
        <v>395</v>
      </c>
      <c r="C41" s="464"/>
      <c r="D41" s="464"/>
      <c r="E41" s="464"/>
      <c r="F41" s="464"/>
      <c r="G41" s="465"/>
    </row>
    <row r="42" spans="1:7">
      <c r="A42" s="467">
        <v>28</v>
      </c>
      <c r="B42" s="14" t="s">
        <v>378</v>
      </c>
      <c r="C42" s="19">
        <v>214376794.77349353</v>
      </c>
      <c r="D42" s="20">
        <v>220144172.22217697</v>
      </c>
      <c r="E42" s="20">
        <v>176591304.296114</v>
      </c>
      <c r="F42" s="20">
        <v>126822446.40269232</v>
      </c>
      <c r="G42" s="21">
        <v>150570856.35149148</v>
      </c>
    </row>
    <row r="43" spans="1:7" ht="15" customHeight="1">
      <c r="A43" s="467">
        <v>29</v>
      </c>
      <c r="B43" s="14" t="s">
        <v>390</v>
      </c>
      <c r="C43" s="19">
        <v>100930519.47576636</v>
      </c>
      <c r="D43" s="20">
        <v>66435210.961435787</v>
      </c>
      <c r="E43" s="20">
        <v>34877597.749489382</v>
      </c>
      <c r="F43" s="20">
        <v>33543495.428065702</v>
      </c>
      <c r="G43" s="21">
        <v>64596953.263940752</v>
      </c>
    </row>
    <row r="44" spans="1:7" ht="15" customHeight="1">
      <c r="A44" s="506">
        <v>30</v>
      </c>
      <c r="B44" s="507" t="s">
        <v>379</v>
      </c>
      <c r="C44" s="586">
        <v>2.1240036798281401</v>
      </c>
      <c r="D44" s="587">
        <v>3.3136670906330972</v>
      </c>
      <c r="E44" s="587">
        <v>5.0631728011915422</v>
      </c>
      <c r="F44" s="587">
        <v>3.7808357413038269</v>
      </c>
      <c r="G44" s="588">
        <v>2.330928143565294</v>
      </c>
    </row>
    <row r="45" spans="1:7" ht="15" customHeight="1">
      <c r="A45" s="506"/>
      <c r="B45" s="243" t="s">
        <v>497</v>
      </c>
      <c r="C45" s="508"/>
      <c r="D45" s="509"/>
      <c r="E45" s="509"/>
      <c r="F45" s="509"/>
      <c r="G45" s="510"/>
    </row>
    <row r="46" spans="1:7" ht="15" customHeight="1">
      <c r="A46" s="506">
        <v>31</v>
      </c>
      <c r="B46" s="507" t="s">
        <v>504</v>
      </c>
      <c r="C46" s="508">
        <v>1117305337.848695</v>
      </c>
      <c r="D46" s="509">
        <v>959459929.28716135</v>
      </c>
      <c r="E46" s="509">
        <v>970567426.34524727</v>
      </c>
      <c r="F46" s="509">
        <v>967696323.30999029</v>
      </c>
      <c r="G46" s="510">
        <v>899708345.50172865</v>
      </c>
    </row>
    <row r="47" spans="1:7" ht="15" customHeight="1">
      <c r="A47" s="506">
        <v>32</v>
      </c>
      <c r="B47" s="507" t="s">
        <v>519</v>
      </c>
      <c r="C47" s="508">
        <v>851634981.07405925</v>
      </c>
      <c r="D47" s="509">
        <v>794469701.77628505</v>
      </c>
      <c r="E47" s="509">
        <v>772625756.8957088</v>
      </c>
      <c r="F47" s="509">
        <v>738975693.71630383</v>
      </c>
      <c r="G47" s="510">
        <v>690262923.06059361</v>
      </c>
    </row>
    <row r="48" spans="1:7" ht="15" thickBot="1">
      <c r="A48" s="469">
        <v>33</v>
      </c>
      <c r="B48" s="245" t="s">
        <v>537</v>
      </c>
      <c r="C48" s="589">
        <v>1.3119533164778876</v>
      </c>
      <c r="D48" s="590">
        <v>1.2076734042116259</v>
      </c>
      <c r="E48" s="590">
        <v>1.2561934645368769</v>
      </c>
      <c r="F48" s="590">
        <v>1.3095103553994476</v>
      </c>
      <c r="G48" s="591">
        <v>1.3034284697089971</v>
      </c>
    </row>
    <row r="49" spans="1:2">
      <c r="A49" s="22"/>
    </row>
    <row r="50" spans="1:2" ht="38.25">
      <c r="B50" s="326" t="s">
        <v>479</v>
      </c>
    </row>
    <row r="51" spans="1:2" ht="51">
      <c r="B51" s="326" t="s">
        <v>394</v>
      </c>
    </row>
    <row r="53" spans="1:2">
      <c r="B53" s="32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3" zoomScaleNormal="100" workbookViewId="0">
      <selection activeCell="D2" sqref="D2"/>
    </sheetView>
  </sheetViews>
  <sheetFormatPr defaultColWidth="9.140625" defaultRowHeight="12.75"/>
  <cols>
    <col min="1" max="1" width="11.85546875" style="521" bestFit="1" customWidth="1"/>
    <col min="2" max="2" width="86.140625" style="521" customWidth="1"/>
    <col min="3" max="4" width="15.28515625" style="521" bestFit="1" customWidth="1"/>
    <col min="5" max="5" width="17.5703125" style="521" bestFit="1" customWidth="1"/>
    <col min="6" max="6" width="15.28515625" style="521" bestFit="1" customWidth="1"/>
    <col min="7" max="7" width="20.85546875" style="521" customWidth="1"/>
    <col min="8" max="8" width="14.42578125" style="521" customWidth="1"/>
    <col min="9" max="16384" width="9.140625" style="521"/>
  </cols>
  <sheetData>
    <row r="1" spans="1:8" ht="13.5">
      <c r="A1" s="511" t="s">
        <v>31</v>
      </c>
      <c r="B1" s="4" t="str">
        <f>'Info '!C2</f>
        <v>JSC "CREDO BANK"</v>
      </c>
    </row>
    <row r="2" spans="1:8" ht="13.5">
      <c r="A2" s="512" t="s">
        <v>32</v>
      </c>
      <c r="B2" s="548">
        <f>'1. key ratios '!B2</f>
        <v>44377</v>
      </c>
    </row>
    <row r="3" spans="1:8">
      <c r="A3" s="513" t="s">
        <v>544</v>
      </c>
    </row>
    <row r="5" spans="1:8" ht="15" customHeight="1">
      <c r="A5" s="712" t="s">
        <v>545</v>
      </c>
      <c r="B5" s="713"/>
      <c r="C5" s="718" t="s">
        <v>546</v>
      </c>
      <c r="D5" s="719"/>
      <c r="E5" s="719"/>
      <c r="F5" s="719"/>
      <c r="G5" s="719"/>
      <c r="H5" s="720"/>
    </row>
    <row r="6" spans="1:8">
      <c r="A6" s="714"/>
      <c r="B6" s="715"/>
      <c r="C6" s="721"/>
      <c r="D6" s="722"/>
      <c r="E6" s="722"/>
      <c r="F6" s="722"/>
      <c r="G6" s="722"/>
      <c r="H6" s="723"/>
    </row>
    <row r="7" spans="1:8">
      <c r="A7" s="716"/>
      <c r="B7" s="717"/>
      <c r="C7" s="545" t="s">
        <v>547</v>
      </c>
      <c r="D7" s="545" t="s">
        <v>548</v>
      </c>
      <c r="E7" s="545" t="s">
        <v>549</v>
      </c>
      <c r="F7" s="545" t="s">
        <v>550</v>
      </c>
      <c r="G7" s="545" t="s">
        <v>551</v>
      </c>
      <c r="H7" s="545" t="s">
        <v>109</v>
      </c>
    </row>
    <row r="8" spans="1:8">
      <c r="A8" s="515">
        <v>1</v>
      </c>
      <c r="B8" s="514" t="s">
        <v>96</v>
      </c>
      <c r="C8" s="640">
        <v>133790714.24000001</v>
      </c>
      <c r="D8" s="640">
        <v>720610</v>
      </c>
      <c r="E8" s="640">
        <v>2946069</v>
      </c>
      <c r="F8" s="640">
        <v>13763628</v>
      </c>
      <c r="G8" s="640"/>
      <c r="H8" s="639">
        <f>SUM(C8:G8)</f>
        <v>151221021.24000001</v>
      </c>
    </row>
    <row r="9" spans="1:8">
      <c r="A9" s="515">
        <v>2</v>
      </c>
      <c r="B9" s="514" t="s">
        <v>97</v>
      </c>
      <c r="C9" s="640"/>
      <c r="D9" s="640"/>
      <c r="E9" s="640"/>
      <c r="F9" s="640"/>
      <c r="G9" s="640"/>
      <c r="H9" s="639">
        <f t="shared" ref="H9:H21" si="0">SUM(C9:G9)</f>
        <v>0</v>
      </c>
    </row>
    <row r="10" spans="1:8">
      <c r="A10" s="515">
        <v>3</v>
      </c>
      <c r="B10" s="514" t="s">
        <v>269</v>
      </c>
      <c r="C10" s="640"/>
      <c r="D10" s="640"/>
      <c r="E10" s="640"/>
      <c r="F10" s="640"/>
      <c r="G10" s="640"/>
      <c r="H10" s="639">
        <f t="shared" si="0"/>
        <v>0</v>
      </c>
    </row>
    <row r="11" spans="1:8">
      <c r="A11" s="515">
        <v>4</v>
      </c>
      <c r="B11" s="514" t="s">
        <v>98</v>
      </c>
      <c r="C11" s="640"/>
      <c r="D11" s="640"/>
      <c r="E11" s="640">
        <v>26135342.469999999</v>
      </c>
      <c r="F11" s="640"/>
      <c r="G11" s="640"/>
      <c r="H11" s="639">
        <f t="shared" si="0"/>
        <v>26135342.469999999</v>
      </c>
    </row>
    <row r="12" spans="1:8">
      <c r="A12" s="515">
        <v>5</v>
      </c>
      <c r="B12" s="514" t="s">
        <v>99</v>
      </c>
      <c r="C12" s="640"/>
      <c r="D12" s="640"/>
      <c r="E12" s="640"/>
      <c r="F12" s="640"/>
      <c r="G12" s="640"/>
      <c r="H12" s="639">
        <f t="shared" si="0"/>
        <v>0</v>
      </c>
    </row>
    <row r="13" spans="1:8">
      <c r="A13" s="515">
        <v>6</v>
      </c>
      <c r="B13" s="514" t="s">
        <v>100</v>
      </c>
      <c r="C13" s="640">
        <v>53910979.710000001</v>
      </c>
      <c r="D13" s="640"/>
      <c r="E13" s="640"/>
      <c r="F13" s="640"/>
      <c r="G13" s="640"/>
      <c r="H13" s="639">
        <f t="shared" si="0"/>
        <v>53910979.710000001</v>
      </c>
    </row>
    <row r="14" spans="1:8">
      <c r="A14" s="515">
        <v>7</v>
      </c>
      <c r="B14" s="514" t="s">
        <v>101</v>
      </c>
      <c r="C14" s="640"/>
      <c r="D14" s="640"/>
      <c r="E14" s="640"/>
      <c r="F14" s="640"/>
      <c r="G14" s="640"/>
      <c r="H14" s="639">
        <f t="shared" si="0"/>
        <v>0</v>
      </c>
    </row>
    <row r="15" spans="1:8">
      <c r="A15" s="515">
        <v>8</v>
      </c>
      <c r="B15" s="514" t="s">
        <v>102</v>
      </c>
      <c r="C15" s="640">
        <v>383.33044320868794</v>
      </c>
      <c r="D15" s="640">
        <v>230423547.15080187</v>
      </c>
      <c r="E15" s="640">
        <v>696784559.31156313</v>
      </c>
      <c r="F15" s="640">
        <v>141443382.59489313</v>
      </c>
      <c r="G15" s="640">
        <v>362376</v>
      </c>
      <c r="H15" s="639">
        <f t="shared" si="0"/>
        <v>1069014248.3877013</v>
      </c>
    </row>
    <row r="16" spans="1:8">
      <c r="A16" s="515">
        <v>9</v>
      </c>
      <c r="B16" s="514" t="s">
        <v>103</v>
      </c>
      <c r="C16" s="640"/>
      <c r="D16" s="640"/>
      <c r="E16" s="640"/>
      <c r="F16" s="640"/>
      <c r="G16" s="640"/>
      <c r="H16" s="639">
        <f t="shared" si="0"/>
        <v>0</v>
      </c>
    </row>
    <row r="17" spans="1:8">
      <c r="A17" s="515">
        <v>10</v>
      </c>
      <c r="B17" s="549" t="s">
        <v>563</v>
      </c>
      <c r="C17" s="640"/>
      <c r="D17" s="640">
        <v>1042111.5641078744</v>
      </c>
      <c r="E17" s="640">
        <v>2249561.6741485177</v>
      </c>
      <c r="F17" s="640">
        <v>444814.38890083338</v>
      </c>
      <c r="G17" s="640">
        <v>222675</v>
      </c>
      <c r="H17" s="639">
        <f t="shared" si="0"/>
        <v>3959162.6271572253</v>
      </c>
    </row>
    <row r="18" spans="1:8">
      <c r="A18" s="515">
        <v>11</v>
      </c>
      <c r="B18" s="514" t="s">
        <v>105</v>
      </c>
      <c r="C18" s="640"/>
      <c r="D18" s="640">
        <v>19274049.515434291</v>
      </c>
      <c r="E18" s="640">
        <v>74990281.841456071</v>
      </c>
      <c r="F18" s="640">
        <v>2623557.6146968235</v>
      </c>
      <c r="G18" s="640">
        <v>1760</v>
      </c>
      <c r="H18" s="639">
        <f t="shared" si="0"/>
        <v>96889648.971587196</v>
      </c>
    </row>
    <row r="19" spans="1:8">
      <c r="A19" s="515">
        <v>12</v>
      </c>
      <c r="B19" s="514" t="s">
        <v>106</v>
      </c>
      <c r="C19" s="640"/>
      <c r="D19" s="640"/>
      <c r="E19" s="640"/>
      <c r="F19" s="640"/>
      <c r="G19" s="640"/>
      <c r="H19" s="639">
        <f t="shared" si="0"/>
        <v>0</v>
      </c>
    </row>
    <row r="20" spans="1:8">
      <c r="A20" s="515">
        <v>13</v>
      </c>
      <c r="B20" s="514" t="s">
        <v>247</v>
      </c>
      <c r="C20" s="640"/>
      <c r="D20" s="640"/>
      <c r="E20" s="640"/>
      <c r="F20" s="640"/>
      <c r="G20" s="640"/>
      <c r="H20" s="639">
        <f t="shared" si="0"/>
        <v>0</v>
      </c>
    </row>
    <row r="21" spans="1:8">
      <c r="A21" s="515">
        <v>14</v>
      </c>
      <c r="B21" s="514" t="s">
        <v>108</v>
      </c>
      <c r="C21" s="640">
        <v>47790254.349999994</v>
      </c>
      <c r="D21" s="640">
        <v>77575</v>
      </c>
      <c r="E21" s="640">
        <v>6531988</v>
      </c>
      <c r="F21" s="640">
        <v>19015380</v>
      </c>
      <c r="G21" s="640">
        <v>37861453</v>
      </c>
      <c r="H21" s="639">
        <f t="shared" si="0"/>
        <v>111276650.34999999</v>
      </c>
    </row>
    <row r="22" spans="1:8">
      <c r="A22" s="516">
        <v>15</v>
      </c>
      <c r="B22" s="523" t="s">
        <v>109</v>
      </c>
      <c r="C22" s="639">
        <f>+SUM(C8:C16)+SUM(C18:C21)</f>
        <v>235492331.63044322</v>
      </c>
      <c r="D22" s="639">
        <f t="shared" ref="D22:G22" si="1">+SUM(D8:D16)+SUM(D18:D21)</f>
        <v>250495781.66623616</v>
      </c>
      <c r="E22" s="639">
        <f t="shared" si="1"/>
        <v>807388240.62301922</v>
      </c>
      <c r="F22" s="639">
        <f t="shared" si="1"/>
        <v>176845948.20958996</v>
      </c>
      <c r="G22" s="639">
        <f t="shared" si="1"/>
        <v>38225589</v>
      </c>
      <c r="H22" s="639">
        <f>+SUM(H8:H16)+SUM(H18:H21)</f>
        <v>1508447891.1292887</v>
      </c>
    </row>
    <row r="26" spans="1:8" ht="38.25">
      <c r="B26" s="550"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B5" zoomScale="90" zoomScaleNormal="90" workbookViewId="0">
      <selection activeCell="F14" sqref="F14"/>
    </sheetView>
  </sheetViews>
  <sheetFormatPr defaultColWidth="9.140625" defaultRowHeight="12.75"/>
  <cols>
    <col min="1" max="1" width="11.85546875" style="551" bestFit="1" customWidth="1"/>
    <col min="2" max="2" width="58.42578125" style="521" customWidth="1"/>
    <col min="3" max="3" width="22.42578125" style="521" customWidth="1"/>
    <col min="4" max="4" width="23.5703125" style="521" customWidth="1"/>
    <col min="5" max="5" width="12.85546875" style="521" bestFit="1" customWidth="1"/>
    <col min="6" max="6" width="13.140625" style="521" bestFit="1" customWidth="1"/>
    <col min="7" max="7" width="17" style="521" customWidth="1"/>
    <col min="8" max="8" width="21.140625" style="521" customWidth="1"/>
    <col min="9" max="9" width="30.42578125" style="521" customWidth="1"/>
    <col min="10" max="16384" width="9.140625" style="521"/>
  </cols>
  <sheetData>
    <row r="1" spans="1:9" ht="13.5">
      <c r="A1" s="511" t="s">
        <v>31</v>
      </c>
      <c r="B1" s="4" t="str">
        <f>'Info '!C2</f>
        <v>JSC "CREDO BANK"</v>
      </c>
    </row>
    <row r="2" spans="1:9" ht="13.5">
      <c r="A2" s="512" t="s">
        <v>32</v>
      </c>
      <c r="B2" s="548">
        <f>'1. key ratios '!B2</f>
        <v>44377</v>
      </c>
    </row>
    <row r="3" spans="1:9">
      <c r="A3" s="513" t="s">
        <v>552</v>
      </c>
    </row>
    <row r="4" spans="1:9">
      <c r="C4" s="552" t="s">
        <v>0</v>
      </c>
      <c r="D4" s="552" t="s">
        <v>1</v>
      </c>
      <c r="E4" s="552" t="s">
        <v>2</v>
      </c>
      <c r="F4" s="552" t="s">
        <v>3</v>
      </c>
      <c r="G4" s="552" t="s">
        <v>4</v>
      </c>
      <c r="H4" s="552" t="s">
        <v>6</v>
      </c>
      <c r="I4" s="552" t="s">
        <v>9</v>
      </c>
    </row>
    <row r="5" spans="1:9" ht="44.25" customHeight="1">
      <c r="A5" s="712" t="s">
        <v>553</v>
      </c>
      <c r="B5" s="713"/>
      <c r="C5" s="726" t="s">
        <v>554</v>
      </c>
      <c r="D5" s="726"/>
      <c r="E5" s="726" t="s">
        <v>555</v>
      </c>
      <c r="F5" s="726" t="s">
        <v>556</v>
      </c>
      <c r="G5" s="724" t="s">
        <v>557</v>
      </c>
      <c r="H5" s="724" t="s">
        <v>558</v>
      </c>
      <c r="I5" s="553" t="s">
        <v>559</v>
      </c>
    </row>
    <row r="6" spans="1:9" ht="40.5" customHeight="1">
      <c r="A6" s="716"/>
      <c r="B6" s="717"/>
      <c r="C6" s="541" t="s">
        <v>560</v>
      </c>
      <c r="D6" s="541" t="s">
        <v>561</v>
      </c>
      <c r="E6" s="726"/>
      <c r="F6" s="726"/>
      <c r="G6" s="725"/>
      <c r="H6" s="725"/>
      <c r="I6" s="553" t="s">
        <v>562</v>
      </c>
    </row>
    <row r="7" spans="1:9">
      <c r="A7" s="519">
        <v>1</v>
      </c>
      <c r="B7" s="514" t="s">
        <v>96</v>
      </c>
      <c r="C7" s="641"/>
      <c r="D7" s="641">
        <v>151221020.78</v>
      </c>
      <c r="E7" s="640"/>
      <c r="F7" s="640"/>
      <c r="G7" s="640"/>
      <c r="H7" s="641"/>
      <c r="I7" s="518">
        <f t="shared" ref="I7:I23" si="0">C7+D7-E7-F7-G7</f>
        <v>151221020.78</v>
      </c>
    </row>
    <row r="8" spans="1:9" ht="24">
      <c r="A8" s="519">
        <v>2</v>
      </c>
      <c r="B8" s="514" t="s">
        <v>97</v>
      </c>
      <c r="C8" s="641"/>
      <c r="D8" s="641"/>
      <c r="E8" s="640"/>
      <c r="F8" s="640"/>
      <c r="G8" s="640"/>
      <c r="H8" s="641"/>
      <c r="I8" s="518">
        <f t="shared" si="0"/>
        <v>0</v>
      </c>
    </row>
    <row r="9" spans="1:9">
      <c r="A9" s="519">
        <v>3</v>
      </c>
      <c r="B9" s="514" t="s">
        <v>269</v>
      </c>
      <c r="C9" s="641"/>
      <c r="D9" s="641"/>
      <c r="E9" s="640"/>
      <c r="F9" s="640"/>
      <c r="G9" s="640"/>
      <c r="H9" s="641"/>
      <c r="I9" s="518">
        <f t="shared" si="0"/>
        <v>0</v>
      </c>
    </row>
    <row r="10" spans="1:9">
      <c r="A10" s="519">
        <v>4</v>
      </c>
      <c r="B10" s="514" t="s">
        <v>98</v>
      </c>
      <c r="C10" s="641"/>
      <c r="D10" s="641">
        <v>26135342.469999999</v>
      </c>
      <c r="E10" s="640"/>
      <c r="F10" s="640"/>
      <c r="G10" s="640"/>
      <c r="H10" s="641"/>
      <c r="I10" s="518">
        <f t="shared" si="0"/>
        <v>26135342.469999999</v>
      </c>
    </row>
    <row r="11" spans="1:9">
      <c r="A11" s="519">
        <v>5</v>
      </c>
      <c r="B11" s="514" t="s">
        <v>99</v>
      </c>
      <c r="C11" s="641"/>
      <c r="D11" s="641"/>
      <c r="E11" s="640"/>
      <c r="F11" s="640"/>
      <c r="G11" s="640"/>
      <c r="H11" s="641"/>
      <c r="I11" s="518">
        <f t="shared" si="0"/>
        <v>0</v>
      </c>
    </row>
    <row r="12" spans="1:9">
      <c r="A12" s="519">
        <v>6</v>
      </c>
      <c r="B12" s="514" t="s">
        <v>100</v>
      </c>
      <c r="C12" s="641"/>
      <c r="D12" s="641">
        <v>53910979.710000001</v>
      </c>
      <c r="E12" s="640"/>
      <c r="F12" s="640"/>
      <c r="G12" s="640"/>
      <c r="H12" s="641"/>
      <c r="I12" s="518">
        <f t="shared" si="0"/>
        <v>53910979.710000001</v>
      </c>
    </row>
    <row r="13" spans="1:9">
      <c r="A13" s="519">
        <v>7</v>
      </c>
      <c r="B13" s="514" t="s">
        <v>101</v>
      </c>
      <c r="C13" s="641"/>
      <c r="D13" s="641"/>
      <c r="E13" s="640"/>
      <c r="F13" s="640"/>
      <c r="G13" s="640"/>
      <c r="H13" s="641"/>
      <c r="I13" s="518">
        <f t="shared" si="0"/>
        <v>0</v>
      </c>
    </row>
    <row r="14" spans="1:9">
      <c r="A14" s="519">
        <v>8</v>
      </c>
      <c r="B14" s="514" t="s">
        <v>102</v>
      </c>
      <c r="C14" s="641">
        <v>22512518.600000001</v>
      </c>
      <c r="D14" s="641">
        <v>1066661375.5</v>
      </c>
      <c r="E14" s="640">
        <v>20159644.699999999</v>
      </c>
      <c r="F14" s="640">
        <v>18684844</v>
      </c>
      <c r="G14" s="640"/>
      <c r="H14" s="641">
        <v>5575481</v>
      </c>
      <c r="I14" s="518">
        <f t="shared" si="0"/>
        <v>1050329405.3999999</v>
      </c>
    </row>
    <row r="15" spans="1:9" ht="24">
      <c r="A15" s="519">
        <v>9</v>
      </c>
      <c r="B15" s="514" t="s">
        <v>103</v>
      </c>
      <c r="C15" s="641"/>
      <c r="D15" s="641"/>
      <c r="E15" s="640"/>
      <c r="F15" s="640"/>
      <c r="G15" s="640"/>
      <c r="H15" s="641"/>
      <c r="I15" s="518">
        <f t="shared" si="0"/>
        <v>0</v>
      </c>
    </row>
    <row r="16" spans="1:9">
      <c r="A16" s="519">
        <v>10</v>
      </c>
      <c r="B16" s="549" t="s">
        <v>563</v>
      </c>
      <c r="C16" s="641">
        <v>7148404</v>
      </c>
      <c r="D16" s="641">
        <v>478398</v>
      </c>
      <c r="E16" s="640">
        <v>3667640</v>
      </c>
      <c r="F16" s="640">
        <v>2846</v>
      </c>
      <c r="G16" s="640"/>
      <c r="H16" s="641">
        <v>5575481</v>
      </c>
      <c r="I16" s="518">
        <f t="shared" si="0"/>
        <v>3956316</v>
      </c>
    </row>
    <row r="17" spans="1:9">
      <c r="A17" s="519">
        <v>11</v>
      </c>
      <c r="B17" s="514" t="s">
        <v>105</v>
      </c>
      <c r="C17" s="641"/>
      <c r="D17" s="641">
        <v>96889649</v>
      </c>
      <c r="E17" s="640"/>
      <c r="F17" s="640">
        <v>1910661</v>
      </c>
      <c r="G17" s="640"/>
      <c r="H17" s="641"/>
      <c r="I17" s="518">
        <f t="shared" si="0"/>
        <v>94978988</v>
      </c>
    </row>
    <row r="18" spans="1:9">
      <c r="A18" s="519">
        <v>12</v>
      </c>
      <c r="B18" s="514" t="s">
        <v>106</v>
      </c>
      <c r="C18" s="641"/>
      <c r="D18" s="641"/>
      <c r="E18" s="640"/>
      <c r="F18" s="640"/>
      <c r="G18" s="640"/>
      <c r="H18" s="641"/>
      <c r="I18" s="518">
        <f t="shared" si="0"/>
        <v>0</v>
      </c>
    </row>
    <row r="19" spans="1:9">
      <c r="A19" s="519">
        <v>13</v>
      </c>
      <c r="B19" s="514" t="s">
        <v>247</v>
      </c>
      <c r="C19" s="641"/>
      <c r="D19" s="641"/>
      <c r="E19" s="640"/>
      <c r="F19" s="640"/>
      <c r="G19" s="640"/>
      <c r="H19" s="641"/>
      <c r="I19" s="518">
        <f t="shared" si="0"/>
        <v>0</v>
      </c>
    </row>
    <row r="20" spans="1:9">
      <c r="A20" s="519">
        <v>14</v>
      </c>
      <c r="B20" s="514" t="s">
        <v>108</v>
      </c>
      <c r="C20" s="641">
        <v>4005871.6</v>
      </c>
      <c r="D20" s="641">
        <f>121149589.369-1570453</f>
        <v>119579136.369</v>
      </c>
      <c r="E20" s="640">
        <v>2435419</v>
      </c>
      <c r="F20" s="640"/>
      <c r="G20" s="640"/>
      <c r="H20" s="641">
        <v>9900</v>
      </c>
      <c r="I20" s="518">
        <f t="shared" si="0"/>
        <v>121149588.969</v>
      </c>
    </row>
    <row r="21" spans="1:9" s="554" customFormat="1">
      <c r="A21" s="520">
        <v>15</v>
      </c>
      <c r="B21" s="523" t="s">
        <v>109</v>
      </c>
      <c r="C21" s="642">
        <f>SUM(C7:C15)+SUM(C17:C20)</f>
        <v>26518390.200000003</v>
      </c>
      <c r="D21" s="642">
        <f t="shared" ref="D21:H21" si="1">SUM(D7:D15)+SUM(D17:D20)</f>
        <v>1514397503.829</v>
      </c>
      <c r="E21" s="642">
        <f t="shared" si="1"/>
        <v>22595063.699999999</v>
      </c>
      <c r="F21" s="642">
        <f t="shared" si="1"/>
        <v>20595505</v>
      </c>
      <c r="G21" s="642">
        <f t="shared" si="1"/>
        <v>0</v>
      </c>
      <c r="H21" s="642">
        <f t="shared" si="1"/>
        <v>5585381</v>
      </c>
      <c r="I21" s="518">
        <f t="shared" si="0"/>
        <v>1497725325.329</v>
      </c>
    </row>
    <row r="22" spans="1:9">
      <c r="A22" s="555">
        <v>16</v>
      </c>
      <c r="B22" s="556" t="s">
        <v>564</v>
      </c>
      <c r="C22" s="641">
        <f>C14+C17</f>
        <v>22512518.600000001</v>
      </c>
      <c r="D22" s="641">
        <f t="shared" ref="D22:H22" si="2">D14+D17</f>
        <v>1163551024.5</v>
      </c>
      <c r="E22" s="641">
        <f t="shared" si="2"/>
        <v>20159644.699999999</v>
      </c>
      <c r="F22" s="641">
        <f t="shared" si="2"/>
        <v>20595505</v>
      </c>
      <c r="G22" s="641">
        <f t="shared" si="2"/>
        <v>0</v>
      </c>
      <c r="H22" s="641">
        <f t="shared" si="2"/>
        <v>5575481</v>
      </c>
      <c r="I22" s="518">
        <f t="shared" si="0"/>
        <v>1145308393.3999999</v>
      </c>
    </row>
    <row r="23" spans="1:9">
      <c r="A23" s="555">
        <v>17</v>
      </c>
      <c r="B23" s="556" t="s">
        <v>565</v>
      </c>
      <c r="C23" s="641"/>
      <c r="D23" s="641">
        <v>43565649.009999998</v>
      </c>
      <c r="E23" s="640"/>
      <c r="F23" s="640"/>
      <c r="G23" s="640"/>
      <c r="H23" s="641"/>
      <c r="I23" s="518">
        <f t="shared" si="0"/>
        <v>43565649.009999998</v>
      </c>
    </row>
    <row r="26" spans="1:9" ht="51">
      <c r="B26" s="550"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B14" zoomScale="80" zoomScaleNormal="80" workbookViewId="0">
      <selection activeCell="C33" sqref="C33"/>
    </sheetView>
  </sheetViews>
  <sheetFormatPr defaultColWidth="9.140625" defaultRowHeight="12.75"/>
  <cols>
    <col min="1" max="1" width="11" style="521" bestFit="1" customWidth="1"/>
    <col min="2" max="2" width="81.5703125" style="521" customWidth="1"/>
    <col min="3" max="4" width="22" style="521" customWidth="1"/>
    <col min="5" max="5" width="17.85546875" style="521" customWidth="1"/>
    <col min="6" max="6" width="17.7109375" style="521" customWidth="1"/>
    <col min="7" max="7" width="17.140625" style="521" customWidth="1"/>
    <col min="8" max="8" width="20.85546875" style="521" customWidth="1"/>
    <col min="9" max="9" width="31.42578125" style="521" customWidth="1"/>
    <col min="10" max="16384" width="9.140625" style="521"/>
  </cols>
  <sheetData>
    <row r="1" spans="1:9" ht="13.5">
      <c r="A1" s="511" t="s">
        <v>31</v>
      </c>
      <c r="B1" s="4" t="str">
        <f>'Info '!C2</f>
        <v>JSC "CREDO BANK"</v>
      </c>
    </row>
    <row r="2" spans="1:9" ht="13.5">
      <c r="A2" s="512" t="s">
        <v>32</v>
      </c>
      <c r="B2" s="548">
        <f>'1. key ratios '!B2</f>
        <v>44377</v>
      </c>
    </row>
    <row r="3" spans="1:9">
      <c r="A3" s="513" t="s">
        <v>566</v>
      </c>
    </row>
    <row r="4" spans="1:9">
      <c r="C4" s="552" t="s">
        <v>0</v>
      </c>
      <c r="D4" s="552" t="s">
        <v>1</v>
      </c>
      <c r="E4" s="552" t="s">
        <v>2</v>
      </c>
      <c r="F4" s="552" t="s">
        <v>3</v>
      </c>
      <c r="G4" s="552" t="s">
        <v>4</v>
      </c>
      <c r="H4" s="552" t="s">
        <v>6</v>
      </c>
      <c r="I4" s="552" t="s">
        <v>9</v>
      </c>
    </row>
    <row r="5" spans="1:9" ht="46.5" customHeight="1">
      <c r="A5" s="712" t="s">
        <v>707</v>
      </c>
      <c r="B5" s="713"/>
      <c r="C5" s="726" t="s">
        <v>554</v>
      </c>
      <c r="D5" s="726"/>
      <c r="E5" s="726" t="s">
        <v>555</v>
      </c>
      <c r="F5" s="726" t="s">
        <v>556</v>
      </c>
      <c r="G5" s="724" t="s">
        <v>557</v>
      </c>
      <c r="H5" s="724" t="s">
        <v>558</v>
      </c>
      <c r="I5" s="553" t="s">
        <v>559</v>
      </c>
    </row>
    <row r="6" spans="1:9" ht="75" customHeight="1">
      <c r="A6" s="716"/>
      <c r="B6" s="717"/>
      <c r="C6" s="541" t="s">
        <v>560</v>
      </c>
      <c r="D6" s="541" t="s">
        <v>561</v>
      </c>
      <c r="E6" s="726"/>
      <c r="F6" s="726"/>
      <c r="G6" s="725"/>
      <c r="H6" s="725"/>
      <c r="I6" s="553" t="s">
        <v>562</v>
      </c>
    </row>
    <row r="7" spans="1:9">
      <c r="A7" s="517">
        <v>1</v>
      </c>
      <c r="B7" s="522" t="s">
        <v>697</v>
      </c>
      <c r="C7" s="641">
        <v>214889.64815163353</v>
      </c>
      <c r="D7" s="641">
        <v>165519314.54905716</v>
      </c>
      <c r="E7" s="641">
        <v>300015.33110000001</v>
      </c>
      <c r="F7" s="641">
        <v>234187.38420000105</v>
      </c>
      <c r="G7" s="641"/>
      <c r="H7" s="641">
        <v>6756.6699999999992</v>
      </c>
      <c r="I7" s="518">
        <f t="shared" ref="I7:I34" si="0">C7+D7-E7-F7-G7</f>
        <v>165200001.4819088</v>
      </c>
    </row>
    <row r="8" spans="1:9">
      <c r="A8" s="517">
        <v>2</v>
      </c>
      <c r="B8" s="522" t="s">
        <v>567</v>
      </c>
      <c r="C8" s="641">
        <v>18743.187506956565</v>
      </c>
      <c r="D8" s="641">
        <v>83324125.429432958</v>
      </c>
      <c r="E8" s="641">
        <v>6236.8689999999988</v>
      </c>
      <c r="F8" s="641">
        <v>64635.406799999932</v>
      </c>
      <c r="G8" s="641"/>
      <c r="H8" s="641">
        <v>50</v>
      </c>
      <c r="I8" s="518">
        <f t="shared" si="0"/>
        <v>83271996.341139913</v>
      </c>
    </row>
    <row r="9" spans="1:9">
      <c r="A9" s="517">
        <v>3</v>
      </c>
      <c r="B9" s="522" t="s">
        <v>568</v>
      </c>
      <c r="C9" s="641">
        <v>58859.837173756358</v>
      </c>
      <c r="D9" s="641">
        <v>4127631.6433098125</v>
      </c>
      <c r="E9" s="641">
        <v>37198.612999999998</v>
      </c>
      <c r="F9" s="641">
        <v>78105.054800000085</v>
      </c>
      <c r="G9" s="641"/>
      <c r="H9" s="641">
        <v>13325.4</v>
      </c>
      <c r="I9" s="518">
        <f t="shared" si="0"/>
        <v>4071187.8126835688</v>
      </c>
    </row>
    <row r="10" spans="1:9">
      <c r="A10" s="517">
        <v>4</v>
      </c>
      <c r="B10" s="522" t="s">
        <v>698</v>
      </c>
      <c r="C10" s="641">
        <v>13853.2812719434</v>
      </c>
      <c r="D10" s="641">
        <v>2025569.9841640387</v>
      </c>
      <c r="E10" s="641">
        <v>29743.991999999998</v>
      </c>
      <c r="F10" s="641">
        <v>34548.696399999986</v>
      </c>
      <c r="G10" s="641"/>
      <c r="H10" s="641">
        <v>1196.2</v>
      </c>
      <c r="I10" s="518">
        <f t="shared" si="0"/>
        <v>1975130.5770359819</v>
      </c>
    </row>
    <row r="11" spans="1:9">
      <c r="A11" s="517">
        <v>5</v>
      </c>
      <c r="B11" s="522" t="s">
        <v>569</v>
      </c>
      <c r="C11" s="641">
        <v>716854.17358188843</v>
      </c>
      <c r="D11" s="641">
        <v>15900433.949192086</v>
      </c>
      <c r="E11" s="641">
        <v>719570.18200000015</v>
      </c>
      <c r="F11" s="641">
        <v>233371.45329999996</v>
      </c>
      <c r="G11" s="641"/>
      <c r="H11" s="641">
        <v>10850.66</v>
      </c>
      <c r="I11" s="518">
        <f t="shared" si="0"/>
        <v>15664346.487473976</v>
      </c>
    </row>
    <row r="12" spans="1:9">
      <c r="A12" s="517">
        <v>6</v>
      </c>
      <c r="B12" s="522" t="s">
        <v>570</v>
      </c>
      <c r="C12" s="641">
        <v>69178.560531811017</v>
      </c>
      <c r="D12" s="641">
        <v>2377058.5578059996</v>
      </c>
      <c r="E12" s="641">
        <v>49154.083000000006</v>
      </c>
      <c r="F12" s="641">
        <v>42141.230599999981</v>
      </c>
      <c r="G12" s="641"/>
      <c r="H12" s="641">
        <v>16980.740000000002</v>
      </c>
      <c r="I12" s="518">
        <f t="shared" si="0"/>
        <v>2354941.8047378105</v>
      </c>
    </row>
    <row r="13" spans="1:9">
      <c r="A13" s="517">
        <v>7</v>
      </c>
      <c r="B13" s="522" t="s">
        <v>571</v>
      </c>
      <c r="C13" s="641">
        <v>46733.241754243827</v>
      </c>
      <c r="D13" s="641">
        <v>3151903.7587421602</v>
      </c>
      <c r="E13" s="641">
        <v>36540.751499999991</v>
      </c>
      <c r="F13" s="641">
        <v>58205.858799999965</v>
      </c>
      <c r="G13" s="641"/>
      <c r="H13" s="641">
        <v>3593.66</v>
      </c>
      <c r="I13" s="518">
        <f t="shared" si="0"/>
        <v>3103890.390196404</v>
      </c>
    </row>
    <row r="14" spans="1:9">
      <c r="A14" s="517">
        <v>8</v>
      </c>
      <c r="B14" s="522" t="s">
        <v>572</v>
      </c>
      <c r="C14" s="641">
        <v>2063092.1890444187</v>
      </c>
      <c r="D14" s="641">
        <v>81520519.685888425</v>
      </c>
      <c r="E14" s="641">
        <v>1464589.3277999966</v>
      </c>
      <c r="F14" s="641">
        <v>1481534.6514999622</v>
      </c>
      <c r="G14" s="641"/>
      <c r="H14" s="641">
        <v>525957.34999999986</v>
      </c>
      <c r="I14" s="518">
        <f t="shared" si="0"/>
        <v>80637487.895632893</v>
      </c>
    </row>
    <row r="15" spans="1:9">
      <c r="A15" s="517">
        <v>9</v>
      </c>
      <c r="B15" s="522" t="s">
        <v>573</v>
      </c>
      <c r="C15" s="641">
        <v>455074.29093597038</v>
      </c>
      <c r="D15" s="641">
        <v>15101816.320731195</v>
      </c>
      <c r="E15" s="641">
        <v>462134.89619999996</v>
      </c>
      <c r="F15" s="641">
        <v>254606.17190000013</v>
      </c>
      <c r="G15" s="641"/>
      <c r="H15" s="641">
        <v>35418.130000000005</v>
      </c>
      <c r="I15" s="518">
        <f t="shared" si="0"/>
        <v>14840149.543567166</v>
      </c>
    </row>
    <row r="16" spans="1:9">
      <c r="A16" s="517">
        <v>10</v>
      </c>
      <c r="B16" s="522" t="s">
        <v>574</v>
      </c>
      <c r="C16" s="641">
        <v>169641.59022276229</v>
      </c>
      <c r="D16" s="641">
        <v>5829274.1377900308</v>
      </c>
      <c r="E16" s="641">
        <v>126419.65820000003</v>
      </c>
      <c r="F16" s="641">
        <v>102413.76250000016</v>
      </c>
      <c r="G16" s="641"/>
      <c r="H16" s="641">
        <v>18819.445019999999</v>
      </c>
      <c r="I16" s="518">
        <f t="shared" si="0"/>
        <v>5770082.3073127922</v>
      </c>
    </row>
    <row r="17" spans="1:10">
      <c r="A17" s="517">
        <v>11</v>
      </c>
      <c r="B17" s="522" t="s">
        <v>575</v>
      </c>
      <c r="C17" s="641">
        <v>161358.11882419643</v>
      </c>
      <c r="D17" s="641">
        <v>4798434.6106884647</v>
      </c>
      <c r="E17" s="641">
        <v>132361.2127</v>
      </c>
      <c r="F17" s="641">
        <v>81160.554300000047</v>
      </c>
      <c r="G17" s="641"/>
      <c r="H17" s="641">
        <v>7051.3</v>
      </c>
      <c r="I17" s="518">
        <f t="shared" si="0"/>
        <v>4746270.9625126608</v>
      </c>
    </row>
    <row r="18" spans="1:10">
      <c r="A18" s="517">
        <v>12</v>
      </c>
      <c r="B18" s="522" t="s">
        <v>576</v>
      </c>
      <c r="C18" s="641">
        <v>1463057.3957701491</v>
      </c>
      <c r="D18" s="641">
        <v>60469243.867970318</v>
      </c>
      <c r="E18" s="641">
        <v>1226253.0600999983</v>
      </c>
      <c r="F18" s="641">
        <v>1055502.9767999959</v>
      </c>
      <c r="G18" s="641"/>
      <c r="H18" s="641">
        <v>233940.16350300005</v>
      </c>
      <c r="I18" s="518">
        <f t="shared" si="0"/>
        <v>59650545.226840474</v>
      </c>
    </row>
    <row r="19" spans="1:10">
      <c r="A19" s="517">
        <v>13</v>
      </c>
      <c r="B19" s="522" t="s">
        <v>577</v>
      </c>
      <c r="C19" s="641">
        <v>284024.14482478768</v>
      </c>
      <c r="D19" s="641">
        <v>10919718.562742162</v>
      </c>
      <c r="E19" s="641">
        <v>188452.33779999995</v>
      </c>
      <c r="F19" s="641">
        <v>199700.40880000006</v>
      </c>
      <c r="G19" s="641"/>
      <c r="H19" s="641">
        <v>16091.820000000002</v>
      </c>
      <c r="I19" s="518">
        <f t="shared" si="0"/>
        <v>10815589.96096695</v>
      </c>
    </row>
    <row r="20" spans="1:10">
      <c r="A20" s="517">
        <v>14</v>
      </c>
      <c r="B20" s="522" t="s">
        <v>578</v>
      </c>
      <c r="C20" s="641">
        <v>499610.56006475742</v>
      </c>
      <c r="D20" s="641">
        <v>35591761.634355605</v>
      </c>
      <c r="E20" s="641">
        <v>2075076.7231999985</v>
      </c>
      <c r="F20" s="641">
        <v>308956.54930000001</v>
      </c>
      <c r="G20" s="641"/>
      <c r="H20" s="641">
        <v>45503.9</v>
      </c>
      <c r="I20" s="518">
        <f t="shared" si="0"/>
        <v>33707338.921920359</v>
      </c>
    </row>
    <row r="21" spans="1:10">
      <c r="A21" s="517">
        <v>15</v>
      </c>
      <c r="B21" s="522" t="s">
        <v>579</v>
      </c>
      <c r="C21" s="641">
        <v>1933929.5416187549</v>
      </c>
      <c r="D21" s="641">
        <v>17648011.195016596</v>
      </c>
      <c r="E21" s="641">
        <v>1287863.2886000015</v>
      </c>
      <c r="F21" s="641">
        <v>209467.03150000062</v>
      </c>
      <c r="G21" s="641"/>
      <c r="H21" s="641">
        <v>41992.252810999998</v>
      </c>
      <c r="I21" s="518">
        <f t="shared" si="0"/>
        <v>18084610.416535348</v>
      </c>
    </row>
    <row r="22" spans="1:10">
      <c r="A22" s="517">
        <v>16</v>
      </c>
      <c r="B22" s="522" t="s">
        <v>580</v>
      </c>
      <c r="C22" s="641">
        <v>67482.286825483403</v>
      </c>
      <c r="D22" s="641">
        <v>4370983.3321832409</v>
      </c>
      <c r="E22" s="641">
        <v>60335.356600000006</v>
      </c>
      <c r="F22" s="641">
        <v>79364.777000000031</v>
      </c>
      <c r="G22" s="641"/>
      <c r="H22" s="641">
        <v>26892.53</v>
      </c>
      <c r="I22" s="518">
        <f t="shared" si="0"/>
        <v>4298765.4854087252</v>
      </c>
    </row>
    <row r="23" spans="1:10">
      <c r="A23" s="517">
        <v>17</v>
      </c>
      <c r="B23" s="522" t="s">
        <v>701</v>
      </c>
      <c r="C23" s="641">
        <v>10415.734370193259</v>
      </c>
      <c r="D23" s="641">
        <v>728543.16239208286</v>
      </c>
      <c r="E23" s="641">
        <v>5540.1880000000001</v>
      </c>
      <c r="F23" s="641">
        <v>14017.808300000001</v>
      </c>
      <c r="G23" s="641"/>
      <c r="H23" s="641">
        <v>1292.74</v>
      </c>
      <c r="I23" s="518">
        <f t="shared" si="0"/>
        <v>719400.90046227607</v>
      </c>
    </row>
    <row r="24" spans="1:10">
      <c r="A24" s="517">
        <v>18</v>
      </c>
      <c r="B24" s="522" t="s">
        <v>581</v>
      </c>
      <c r="C24" s="641">
        <v>26956.34490151779</v>
      </c>
      <c r="D24" s="641">
        <v>1996652.4569313058</v>
      </c>
      <c r="E24" s="641">
        <v>21531.865000000002</v>
      </c>
      <c r="F24" s="641">
        <v>37155.646600000044</v>
      </c>
      <c r="G24" s="641"/>
      <c r="H24" s="641">
        <v>3977.61</v>
      </c>
      <c r="I24" s="518">
        <f t="shared" si="0"/>
        <v>1964921.2902328235</v>
      </c>
    </row>
    <row r="25" spans="1:10">
      <c r="A25" s="517">
        <v>19</v>
      </c>
      <c r="B25" s="522" t="s">
        <v>582</v>
      </c>
      <c r="C25" s="641">
        <v>139018.02446026131</v>
      </c>
      <c r="D25" s="641">
        <v>2718425.7733240705</v>
      </c>
      <c r="E25" s="641">
        <v>55367.980999999992</v>
      </c>
      <c r="F25" s="641">
        <v>51774.82910000001</v>
      </c>
      <c r="G25" s="641"/>
      <c r="H25" s="641">
        <v>10918.72</v>
      </c>
      <c r="I25" s="518">
        <f t="shared" si="0"/>
        <v>2750300.9876843314</v>
      </c>
    </row>
    <row r="26" spans="1:10">
      <c r="A26" s="517">
        <v>20</v>
      </c>
      <c r="B26" s="522" t="s">
        <v>700</v>
      </c>
      <c r="C26" s="641">
        <v>46317.403518443338</v>
      </c>
      <c r="D26" s="641">
        <v>7791696.8260757411</v>
      </c>
      <c r="E26" s="641">
        <v>100505.42469999999</v>
      </c>
      <c r="F26" s="641">
        <v>137512.24150000018</v>
      </c>
      <c r="G26" s="641"/>
      <c r="H26" s="641">
        <v>5753.4800000000014</v>
      </c>
      <c r="I26" s="518">
        <f t="shared" si="0"/>
        <v>7599996.5633941833</v>
      </c>
      <c r="J26" s="524"/>
    </row>
    <row r="27" spans="1:10">
      <c r="A27" s="517">
        <v>21</v>
      </c>
      <c r="B27" s="522" t="s">
        <v>583</v>
      </c>
      <c r="C27" s="641"/>
      <c r="D27" s="641">
        <v>1365737.0194490333</v>
      </c>
      <c r="E27" s="641">
        <v>2647.1469999999999</v>
      </c>
      <c r="F27" s="641">
        <v>26288.669799999978</v>
      </c>
      <c r="G27" s="641"/>
      <c r="H27" s="641">
        <v>2344.5700000000002</v>
      </c>
      <c r="I27" s="518">
        <f t="shared" si="0"/>
        <v>1336801.2026490332</v>
      </c>
      <c r="J27" s="524"/>
    </row>
    <row r="28" spans="1:10">
      <c r="A28" s="517">
        <v>22</v>
      </c>
      <c r="B28" s="522" t="s">
        <v>584</v>
      </c>
      <c r="C28" s="641">
        <v>10350.8700071885</v>
      </c>
      <c r="D28" s="641">
        <v>504065.52807244164</v>
      </c>
      <c r="E28" s="641">
        <v>7350.998999999998</v>
      </c>
      <c r="F28" s="641">
        <v>9401.1341999999968</v>
      </c>
      <c r="G28" s="641"/>
      <c r="H28" s="641">
        <v>3670.04</v>
      </c>
      <c r="I28" s="518">
        <f t="shared" si="0"/>
        <v>497664.26487963018</v>
      </c>
      <c r="J28" s="524"/>
    </row>
    <row r="29" spans="1:10">
      <c r="A29" s="517">
        <v>23</v>
      </c>
      <c r="B29" s="522" t="s">
        <v>585</v>
      </c>
      <c r="C29" s="641">
        <v>5224339.5143609373</v>
      </c>
      <c r="D29" s="641">
        <v>200493081.91272649</v>
      </c>
      <c r="E29" s="641">
        <v>4499403.0329000112</v>
      </c>
      <c r="F29" s="641">
        <v>3471929.0487999963</v>
      </c>
      <c r="G29" s="641"/>
      <c r="H29" s="641">
        <v>715124.11718200007</v>
      </c>
      <c r="I29" s="518">
        <f t="shared" si="0"/>
        <v>197746089.34538743</v>
      </c>
      <c r="J29" s="524"/>
    </row>
    <row r="30" spans="1:10">
      <c r="A30" s="517">
        <v>24</v>
      </c>
      <c r="B30" s="522" t="s">
        <v>699</v>
      </c>
      <c r="C30" s="641">
        <v>5500408.0094690435</v>
      </c>
      <c r="D30" s="641">
        <v>440819599.57012326</v>
      </c>
      <c r="E30" s="641">
        <v>4737637.7424999848</v>
      </c>
      <c r="F30" s="641">
        <v>8134007.1714003878</v>
      </c>
      <c r="G30" s="641"/>
      <c r="H30" s="641">
        <v>2108055.3524330021</v>
      </c>
      <c r="I30" s="518">
        <f t="shared" si="0"/>
        <v>433448362.66569191</v>
      </c>
      <c r="J30" s="524"/>
    </row>
    <row r="31" spans="1:10">
      <c r="A31" s="517">
        <v>25</v>
      </c>
      <c r="B31" s="522" t="s">
        <v>586</v>
      </c>
      <c r="C31" s="641">
        <v>1793413.3572664927</v>
      </c>
      <c r="D31" s="641">
        <v>91568603.908599257</v>
      </c>
      <c r="E31" s="641">
        <v>1491513.0532999998</v>
      </c>
      <c r="F31" s="641">
        <v>1651083.2846999955</v>
      </c>
      <c r="G31" s="641"/>
      <c r="H31" s="641">
        <v>676507.4999999986</v>
      </c>
      <c r="I31" s="518">
        <f t="shared" si="0"/>
        <v>90219420.927865759</v>
      </c>
      <c r="J31" s="524"/>
    </row>
    <row r="32" spans="1:10">
      <c r="A32" s="517">
        <v>26</v>
      </c>
      <c r="B32" s="522" t="s">
        <v>696</v>
      </c>
      <c r="C32" s="641">
        <v>1524917.2210206282</v>
      </c>
      <c r="D32" s="641">
        <v>134156161.10397965</v>
      </c>
      <c r="E32" s="641">
        <v>1036201.9468999994</v>
      </c>
      <c r="F32" s="641">
        <v>2544433.865399959</v>
      </c>
      <c r="G32" s="641"/>
      <c r="H32" s="641">
        <v>1043416.2699999998</v>
      </c>
      <c r="I32" s="518">
        <f t="shared" si="0"/>
        <v>132100442.51270032</v>
      </c>
      <c r="J32" s="524"/>
    </row>
    <row r="33" spans="1:10">
      <c r="A33" s="517">
        <v>27</v>
      </c>
      <c r="B33" s="517" t="s">
        <v>587</v>
      </c>
      <c r="C33" s="641">
        <v>4005871.68</v>
      </c>
      <c r="D33" s="641">
        <v>119579136.369</v>
      </c>
      <c r="E33" s="641">
        <v>2435419</v>
      </c>
      <c r="F33" s="641"/>
      <c r="G33" s="641"/>
      <c r="H33" s="641">
        <v>9900</v>
      </c>
      <c r="I33" s="518">
        <f t="shared" si="0"/>
        <v>121149589.04900001</v>
      </c>
      <c r="J33" s="524"/>
    </row>
    <row r="34" spans="1:10">
      <c r="A34" s="517">
        <v>28</v>
      </c>
      <c r="B34" s="523" t="s">
        <v>109</v>
      </c>
      <c r="C34" s="639">
        <f>SUM(C7:C33)</f>
        <v>26518390.207478222</v>
      </c>
      <c r="D34" s="639">
        <f t="shared" ref="D34:H34" si="1">SUM(D7:D33)</f>
        <v>1514397504.8497434</v>
      </c>
      <c r="E34" s="639">
        <f t="shared" si="1"/>
        <v>22595064.063099992</v>
      </c>
      <c r="F34" s="639">
        <f t="shared" si="1"/>
        <v>20595505.668300297</v>
      </c>
      <c r="G34" s="639">
        <f t="shared" si="1"/>
        <v>0</v>
      </c>
      <c r="H34" s="639">
        <f t="shared" si="1"/>
        <v>5585380.6209490001</v>
      </c>
      <c r="I34" s="518">
        <f t="shared" si="0"/>
        <v>1497725325.3258212</v>
      </c>
      <c r="J34" s="524"/>
    </row>
    <row r="35" spans="1:10">
      <c r="A35" s="524"/>
      <c r="B35" s="524"/>
      <c r="C35" s="524"/>
      <c r="D35" s="524"/>
      <c r="E35" s="524"/>
      <c r="F35" s="524"/>
      <c r="G35" s="524"/>
      <c r="H35" s="524"/>
      <c r="I35" s="524"/>
      <c r="J35" s="524"/>
    </row>
    <row r="36" spans="1:10">
      <c r="A36" s="524"/>
      <c r="B36" s="557"/>
      <c r="C36" s="524"/>
      <c r="D36" s="524"/>
      <c r="E36" s="524"/>
      <c r="F36" s="524"/>
      <c r="G36" s="524"/>
      <c r="H36" s="524"/>
      <c r="I36" s="524"/>
      <c r="J36" s="524"/>
    </row>
    <row r="37" spans="1:10">
      <c r="A37" s="524"/>
      <c r="B37" s="524"/>
      <c r="C37" s="524"/>
      <c r="D37" s="524"/>
      <c r="E37" s="524"/>
      <c r="F37" s="524"/>
      <c r="G37" s="524"/>
      <c r="H37" s="524"/>
      <c r="I37" s="524"/>
      <c r="J37" s="524"/>
    </row>
    <row r="38" spans="1:10">
      <c r="A38" s="524"/>
      <c r="B38" s="524"/>
      <c r="C38" s="524"/>
      <c r="D38" s="524"/>
      <c r="E38" s="524"/>
      <c r="F38" s="524"/>
      <c r="G38" s="524"/>
      <c r="H38" s="524"/>
      <c r="I38" s="524"/>
      <c r="J38" s="524"/>
    </row>
    <row r="39" spans="1:10">
      <c r="A39" s="524"/>
      <c r="B39" s="524"/>
      <c r="C39" s="524"/>
      <c r="D39" s="524"/>
      <c r="E39" s="524"/>
      <c r="F39" s="524"/>
      <c r="G39" s="524"/>
      <c r="H39" s="524"/>
      <c r="I39" s="524"/>
      <c r="J39" s="524"/>
    </row>
    <row r="40" spans="1:10">
      <c r="A40" s="524"/>
      <c r="B40" s="524"/>
      <c r="C40" s="524"/>
      <c r="D40" s="524"/>
      <c r="E40" s="524"/>
      <c r="F40" s="524"/>
      <c r="G40" s="524"/>
      <c r="H40" s="524"/>
      <c r="I40" s="524"/>
      <c r="J40" s="524"/>
    </row>
    <row r="41" spans="1:10">
      <c r="A41" s="524"/>
      <c r="B41" s="524"/>
      <c r="C41" s="524"/>
      <c r="D41" s="524"/>
      <c r="E41" s="524"/>
      <c r="F41" s="524"/>
      <c r="G41" s="524"/>
      <c r="H41" s="524"/>
      <c r="I41" s="524"/>
      <c r="J41" s="524"/>
    </row>
    <row r="42" spans="1:10">
      <c r="A42" s="558"/>
      <c r="B42" s="558"/>
      <c r="C42" s="524"/>
      <c r="D42" s="524"/>
      <c r="E42" s="524"/>
      <c r="F42" s="524"/>
      <c r="G42" s="524"/>
      <c r="H42" s="524"/>
      <c r="I42" s="524"/>
      <c r="J42" s="524"/>
    </row>
    <row r="43" spans="1:10">
      <c r="A43" s="558"/>
      <c r="B43" s="558"/>
      <c r="C43" s="524"/>
      <c r="D43" s="524"/>
      <c r="E43" s="524"/>
      <c r="F43" s="524"/>
      <c r="G43" s="524"/>
      <c r="H43" s="524"/>
      <c r="I43" s="524"/>
      <c r="J43" s="524"/>
    </row>
    <row r="44" spans="1:10">
      <c r="A44" s="524"/>
      <c r="B44" s="524"/>
      <c r="C44" s="524"/>
      <c r="D44" s="524"/>
      <c r="E44" s="524"/>
      <c r="F44" s="524"/>
      <c r="G44" s="524"/>
      <c r="H44" s="524"/>
      <c r="I44" s="524"/>
      <c r="J44" s="524"/>
    </row>
    <row r="45" spans="1:10">
      <c r="A45" s="524"/>
      <c r="B45" s="524"/>
      <c r="C45" s="524"/>
      <c r="D45" s="524"/>
      <c r="E45" s="524"/>
      <c r="F45" s="524"/>
      <c r="G45" s="524"/>
      <c r="H45" s="524"/>
      <c r="I45" s="524"/>
      <c r="J45" s="524"/>
    </row>
    <row r="46" spans="1:10">
      <c r="A46" s="524"/>
      <c r="B46" s="524"/>
      <c r="C46" s="524"/>
      <c r="D46" s="524"/>
      <c r="E46" s="524"/>
      <c r="F46" s="524"/>
      <c r="G46" s="524"/>
      <c r="H46" s="524"/>
      <c r="I46" s="524"/>
      <c r="J46" s="524"/>
    </row>
    <row r="47" spans="1:10">
      <c r="A47" s="524"/>
      <c r="B47" s="524"/>
      <c r="C47" s="524"/>
      <c r="D47" s="524"/>
      <c r="E47" s="524"/>
      <c r="F47" s="524"/>
      <c r="G47" s="524"/>
      <c r="H47" s="524"/>
      <c r="I47" s="524"/>
      <c r="J47" s="52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tabSelected="1" zoomScaleNormal="100" workbookViewId="0">
      <selection activeCell="C10" sqref="C10"/>
    </sheetView>
  </sheetViews>
  <sheetFormatPr defaultColWidth="9.140625" defaultRowHeight="12.75"/>
  <cols>
    <col min="1" max="1" width="11.85546875" style="521" bestFit="1" customWidth="1"/>
    <col min="2" max="2" width="77.5703125" style="521" customWidth="1"/>
    <col min="3" max="4" width="35.5703125" style="521" customWidth="1"/>
    <col min="5" max="16384" width="9.140625" style="521"/>
  </cols>
  <sheetData>
    <row r="1" spans="1:4" ht="13.5">
      <c r="A1" s="511" t="s">
        <v>31</v>
      </c>
      <c r="B1" s="4" t="str">
        <f>'Info '!C2</f>
        <v>JSC "CREDO BANK"</v>
      </c>
    </row>
    <row r="2" spans="1:4" ht="13.5">
      <c r="A2" s="512" t="s">
        <v>32</v>
      </c>
      <c r="B2" s="548">
        <f>'1. key ratios '!B2</f>
        <v>44377</v>
      </c>
    </row>
    <row r="3" spans="1:4">
      <c r="A3" s="513" t="s">
        <v>588</v>
      </c>
    </row>
    <row r="5" spans="1:4" ht="25.5">
      <c r="A5" s="727" t="s">
        <v>589</v>
      </c>
      <c r="B5" s="727"/>
      <c r="C5" s="545" t="s">
        <v>590</v>
      </c>
      <c r="D5" s="545" t="s">
        <v>591</v>
      </c>
    </row>
    <row r="6" spans="1:4">
      <c r="A6" s="525">
        <v>1</v>
      </c>
      <c r="B6" s="526" t="s">
        <v>592</v>
      </c>
      <c r="C6" s="641">
        <v>39363974.462025352</v>
      </c>
      <c r="D6" s="517"/>
    </row>
    <row r="7" spans="1:4">
      <c r="A7" s="527">
        <v>2</v>
      </c>
      <c r="B7" s="526" t="s">
        <v>593</v>
      </c>
      <c r="C7" s="641">
        <f>SUM(C8:C11)</f>
        <v>16539454</v>
      </c>
      <c r="D7" s="517">
        <f>SUM(D8:D11)</f>
        <v>0</v>
      </c>
    </row>
    <row r="8" spans="1:4">
      <c r="A8" s="528">
        <v>2.1</v>
      </c>
      <c r="B8" s="529" t="s">
        <v>704</v>
      </c>
      <c r="C8" s="641">
        <f>2741434+3288288+2901714</f>
        <v>8931436</v>
      </c>
      <c r="D8" s="517"/>
    </row>
    <row r="9" spans="1:4">
      <c r="A9" s="528">
        <v>2.2000000000000002</v>
      </c>
      <c r="B9" s="529" t="s">
        <v>702</v>
      </c>
      <c r="C9" s="641">
        <f>2214229+2470738+2923051</f>
        <v>7608018</v>
      </c>
      <c r="D9" s="517"/>
    </row>
    <row r="10" spans="1:4">
      <c r="A10" s="528">
        <v>2.2999999999999998</v>
      </c>
      <c r="B10" s="529" t="s">
        <v>594</v>
      </c>
      <c r="C10" s="641"/>
      <c r="D10" s="517"/>
    </row>
    <row r="11" spans="1:4">
      <c r="A11" s="528">
        <v>2.4</v>
      </c>
      <c r="B11" s="529" t="s">
        <v>595</v>
      </c>
      <c r="C11" s="641"/>
      <c r="D11" s="517"/>
    </row>
    <row r="12" spans="1:4">
      <c r="A12" s="525">
        <v>3</v>
      </c>
      <c r="B12" s="526" t="s">
        <v>596</v>
      </c>
      <c r="C12" s="641">
        <f>SUM(C13:C18)</f>
        <v>15148277</v>
      </c>
      <c r="D12" s="517">
        <f>SUM(D13:D18)</f>
        <v>0</v>
      </c>
    </row>
    <row r="13" spans="1:4">
      <c r="A13" s="528">
        <v>3.1</v>
      </c>
      <c r="B13" s="529" t="s">
        <v>597</v>
      </c>
      <c r="C13" s="641">
        <v>5575481</v>
      </c>
      <c r="D13" s="517"/>
    </row>
    <row r="14" spans="1:4">
      <c r="A14" s="528">
        <v>3.2</v>
      </c>
      <c r="B14" s="529" t="s">
        <v>598</v>
      </c>
      <c r="C14" s="641">
        <f>1698005+1742963+1818530</f>
        <v>5259498</v>
      </c>
      <c r="D14" s="517"/>
    </row>
    <row r="15" spans="1:4">
      <c r="A15" s="528">
        <v>3.3</v>
      </c>
      <c r="B15" s="529" t="s">
        <v>693</v>
      </c>
      <c r="C15" s="641">
        <f>763754+1311020+1614582</f>
        <v>3689356</v>
      </c>
      <c r="D15" s="517"/>
    </row>
    <row r="16" spans="1:4">
      <c r="A16" s="528">
        <v>3.4</v>
      </c>
      <c r="B16" s="529" t="s">
        <v>703</v>
      </c>
      <c r="C16" s="641"/>
      <c r="D16" s="517"/>
    </row>
    <row r="17" spans="1:4">
      <c r="A17" s="527">
        <v>3.5</v>
      </c>
      <c r="B17" s="529" t="s">
        <v>599</v>
      </c>
      <c r="C17" s="641">
        <f>(123577+425681+680867)-774281</f>
        <v>455844</v>
      </c>
      <c r="D17" s="517"/>
    </row>
    <row r="18" spans="1:4">
      <c r="A18" s="528">
        <v>3.6</v>
      </c>
      <c r="B18" s="529" t="s">
        <v>600</v>
      </c>
      <c r="C18" s="641">
        <v>168098</v>
      </c>
      <c r="D18" s="517"/>
    </row>
    <row r="19" spans="1:4">
      <c r="A19" s="530">
        <v>4</v>
      </c>
      <c r="B19" s="526" t="s">
        <v>601</v>
      </c>
      <c r="C19" s="639">
        <f>C6+C7-C12</f>
        <v>40755151.462025352</v>
      </c>
      <c r="D19" s="52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19" sqref="C19"/>
    </sheetView>
  </sheetViews>
  <sheetFormatPr defaultColWidth="9.140625" defaultRowHeight="12.75"/>
  <cols>
    <col min="1" max="1" width="11.85546875" style="521" bestFit="1" customWidth="1"/>
    <col min="2" max="2" width="94.140625" style="521" customWidth="1"/>
    <col min="3" max="3" width="31.5703125" style="521" customWidth="1"/>
    <col min="4" max="4" width="39.140625" style="521" customWidth="1"/>
    <col min="5" max="16384" width="9.140625" style="521"/>
  </cols>
  <sheetData>
    <row r="1" spans="1:4" ht="13.5">
      <c r="A1" s="511" t="s">
        <v>31</v>
      </c>
      <c r="B1" s="4" t="str">
        <f>'Info '!C2</f>
        <v>JSC "CREDO BANK"</v>
      </c>
    </row>
    <row r="2" spans="1:4" ht="13.5">
      <c r="A2" s="512" t="s">
        <v>32</v>
      </c>
      <c r="B2" s="548">
        <f>'1. key ratios '!B2</f>
        <v>44377</v>
      </c>
    </row>
    <row r="3" spans="1:4">
      <c r="A3" s="513" t="s">
        <v>602</v>
      </c>
    </row>
    <row r="4" spans="1:4">
      <c r="A4" s="513"/>
    </row>
    <row r="5" spans="1:4" ht="15" customHeight="1">
      <c r="A5" s="728" t="s">
        <v>705</v>
      </c>
      <c r="B5" s="729"/>
      <c r="C5" s="718" t="s">
        <v>603</v>
      </c>
      <c r="D5" s="732" t="s">
        <v>604</v>
      </c>
    </row>
    <row r="6" spans="1:4">
      <c r="A6" s="730"/>
      <c r="B6" s="731"/>
      <c r="C6" s="721"/>
      <c r="D6" s="732"/>
    </row>
    <row r="7" spans="1:4">
      <c r="A7" s="523">
        <v>1</v>
      </c>
      <c r="B7" s="523" t="s">
        <v>592</v>
      </c>
      <c r="C7" s="641">
        <v>22649868</v>
      </c>
      <c r="D7" s="571"/>
    </row>
    <row r="8" spans="1:4">
      <c r="A8" s="517">
        <v>2</v>
      </c>
      <c r="B8" s="517" t="s">
        <v>605</v>
      </c>
      <c r="C8" s="641">
        <v>7650045</v>
      </c>
      <c r="D8" s="571"/>
    </row>
    <row r="9" spans="1:4">
      <c r="A9" s="517">
        <v>3</v>
      </c>
      <c r="B9" s="531" t="s">
        <v>606</v>
      </c>
      <c r="C9" s="641">
        <v>120105</v>
      </c>
      <c r="D9" s="571"/>
    </row>
    <row r="10" spans="1:4">
      <c r="A10" s="517">
        <v>4</v>
      </c>
      <c r="B10" s="517" t="s">
        <v>607</v>
      </c>
      <c r="C10" s="641">
        <f>SUM(C11:C18)</f>
        <v>8744701.6209490001</v>
      </c>
      <c r="D10" s="571"/>
    </row>
    <row r="11" spans="1:4">
      <c r="A11" s="517">
        <v>5</v>
      </c>
      <c r="B11" s="532" t="s">
        <v>608</v>
      </c>
      <c r="C11" s="643" t="s">
        <v>754</v>
      </c>
      <c r="D11" s="571"/>
    </row>
    <row r="12" spans="1:4">
      <c r="A12" s="517">
        <v>6</v>
      </c>
      <c r="B12" s="532" t="s">
        <v>609</v>
      </c>
      <c r="C12" s="643" t="s">
        <v>754</v>
      </c>
      <c r="D12" s="571"/>
    </row>
    <row r="13" spans="1:4">
      <c r="A13" s="517">
        <v>7</v>
      </c>
      <c r="B13" s="532" t="s">
        <v>610</v>
      </c>
      <c r="C13" s="641">
        <v>2788584</v>
      </c>
      <c r="D13" s="571"/>
    </row>
    <row r="14" spans="1:4">
      <c r="A14" s="517">
        <v>8</v>
      </c>
      <c r="B14" s="532" t="s">
        <v>611</v>
      </c>
      <c r="C14" s="643" t="s">
        <v>754</v>
      </c>
      <c r="D14" s="517"/>
    </row>
    <row r="15" spans="1:4">
      <c r="A15" s="517">
        <v>9</v>
      </c>
      <c r="B15" s="532" t="s">
        <v>612</v>
      </c>
      <c r="C15" s="643" t="s">
        <v>754</v>
      </c>
      <c r="D15" s="517"/>
    </row>
    <row r="16" spans="1:4">
      <c r="A16" s="517">
        <v>10</v>
      </c>
      <c r="B16" s="532" t="s">
        <v>613</v>
      </c>
      <c r="C16" s="641">
        <v>5575480.6209490001</v>
      </c>
      <c r="D16" s="571"/>
    </row>
    <row r="17" spans="1:4">
      <c r="A17" s="517">
        <v>11</v>
      </c>
      <c r="B17" s="532" t="s">
        <v>614</v>
      </c>
      <c r="C17" s="643" t="s">
        <v>754</v>
      </c>
      <c r="D17" s="517"/>
    </row>
    <row r="18" spans="1:4">
      <c r="A18" s="517">
        <v>12</v>
      </c>
      <c r="B18" s="529" t="s">
        <v>710</v>
      </c>
      <c r="C18" s="641">
        <v>380637</v>
      </c>
      <c r="D18" s="571"/>
    </row>
    <row r="19" spans="1:4">
      <c r="A19" s="523">
        <v>13</v>
      </c>
      <c r="B19" s="559" t="s">
        <v>601</v>
      </c>
      <c r="C19" s="644">
        <f>C7+C8+C9-C10</f>
        <v>21675316.379051</v>
      </c>
      <c r="D19" s="572"/>
    </row>
    <row r="22" spans="1:4">
      <c r="B22" s="511"/>
    </row>
    <row r="23" spans="1:4">
      <c r="B23" s="512"/>
    </row>
    <row r="24" spans="1:4">
      <c r="B24" s="51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A5" zoomScale="80" zoomScaleNormal="80" workbookViewId="0">
      <selection activeCell="L17" sqref="L17"/>
    </sheetView>
  </sheetViews>
  <sheetFormatPr defaultColWidth="9.140625" defaultRowHeight="12.75"/>
  <cols>
    <col min="1" max="1" width="11.85546875" style="521" bestFit="1" customWidth="1"/>
    <col min="2" max="2" width="78.42578125" style="521" customWidth="1"/>
    <col min="3" max="3" width="17.140625" style="521" bestFit="1" customWidth="1"/>
    <col min="4" max="5" width="22.28515625" style="521" customWidth="1"/>
    <col min="6" max="6" width="23.42578125" style="521" customWidth="1"/>
    <col min="7" max="14" width="22.28515625" style="521" customWidth="1"/>
    <col min="15" max="15" width="23.28515625" style="521" bestFit="1" customWidth="1"/>
    <col min="16" max="16" width="21.7109375" style="521" bestFit="1" customWidth="1"/>
    <col min="17" max="19" width="19" style="521" bestFit="1" customWidth="1"/>
    <col min="20" max="20" width="16.140625" style="521" customWidth="1"/>
    <col min="21" max="21" width="21" style="521" customWidth="1"/>
    <col min="22" max="22" width="20" style="521" customWidth="1"/>
    <col min="23" max="16384" width="9.140625" style="521"/>
  </cols>
  <sheetData>
    <row r="1" spans="1:22" ht="13.5">
      <c r="A1" s="511" t="s">
        <v>31</v>
      </c>
      <c r="B1" s="4" t="str">
        <f>'Info '!C2</f>
        <v>JSC "CREDO BANK"</v>
      </c>
    </row>
    <row r="2" spans="1:22" ht="13.5">
      <c r="A2" s="512" t="s">
        <v>32</v>
      </c>
      <c r="B2" s="548">
        <f>'1. key ratios '!B2</f>
        <v>44377</v>
      </c>
      <c r="C2" s="551"/>
    </row>
    <row r="3" spans="1:22">
      <c r="A3" s="513" t="s">
        <v>615</v>
      </c>
    </row>
    <row r="5" spans="1:22" ht="15" customHeight="1">
      <c r="A5" s="718" t="s">
        <v>540</v>
      </c>
      <c r="B5" s="720"/>
      <c r="C5" s="735" t="s">
        <v>616</v>
      </c>
      <c r="D5" s="736"/>
      <c r="E5" s="736"/>
      <c r="F5" s="736"/>
      <c r="G5" s="736"/>
      <c r="H5" s="736"/>
      <c r="I5" s="736"/>
      <c r="J5" s="736"/>
      <c r="K5" s="736"/>
      <c r="L5" s="736"/>
      <c r="M5" s="736"/>
      <c r="N5" s="736"/>
      <c r="O5" s="736"/>
      <c r="P5" s="736"/>
      <c r="Q5" s="736"/>
      <c r="R5" s="736"/>
      <c r="S5" s="736"/>
      <c r="T5" s="736"/>
      <c r="U5" s="737"/>
      <c r="V5" s="560"/>
    </row>
    <row r="6" spans="1:22">
      <c r="A6" s="733"/>
      <c r="B6" s="734"/>
      <c r="C6" s="738" t="s">
        <v>109</v>
      </c>
      <c r="D6" s="740" t="s">
        <v>617</v>
      </c>
      <c r="E6" s="740"/>
      <c r="F6" s="725"/>
      <c r="G6" s="741" t="s">
        <v>618</v>
      </c>
      <c r="H6" s="742"/>
      <c r="I6" s="742"/>
      <c r="J6" s="742"/>
      <c r="K6" s="743"/>
      <c r="L6" s="547"/>
      <c r="M6" s="744" t="s">
        <v>619</v>
      </c>
      <c r="N6" s="744"/>
      <c r="O6" s="725"/>
      <c r="P6" s="725"/>
      <c r="Q6" s="725"/>
      <c r="R6" s="725"/>
      <c r="S6" s="725"/>
      <c r="T6" s="725"/>
      <c r="U6" s="725"/>
      <c r="V6" s="547"/>
    </row>
    <row r="7" spans="1:22" ht="25.5">
      <c r="A7" s="721"/>
      <c r="B7" s="723"/>
      <c r="C7" s="739"/>
      <c r="D7" s="561"/>
      <c r="E7" s="553" t="s">
        <v>620</v>
      </c>
      <c r="F7" s="553" t="s">
        <v>621</v>
      </c>
      <c r="G7" s="551"/>
      <c r="H7" s="553" t="s">
        <v>620</v>
      </c>
      <c r="I7" s="553" t="s">
        <v>622</v>
      </c>
      <c r="J7" s="553" t="s">
        <v>623</v>
      </c>
      <c r="K7" s="553" t="s">
        <v>624</v>
      </c>
      <c r="L7" s="546"/>
      <c r="M7" s="541" t="s">
        <v>625</v>
      </c>
      <c r="N7" s="553" t="s">
        <v>623</v>
      </c>
      <c r="O7" s="553" t="s">
        <v>626</v>
      </c>
      <c r="P7" s="553" t="s">
        <v>627</v>
      </c>
      <c r="Q7" s="553" t="s">
        <v>628</v>
      </c>
      <c r="R7" s="553" t="s">
        <v>629</v>
      </c>
      <c r="S7" s="553" t="s">
        <v>630</v>
      </c>
      <c r="T7" s="562" t="s">
        <v>631</v>
      </c>
      <c r="U7" s="553" t="s">
        <v>632</v>
      </c>
      <c r="V7" s="560"/>
    </row>
    <row r="8" spans="1:22">
      <c r="A8" s="563">
        <v>1</v>
      </c>
      <c r="B8" s="523" t="s">
        <v>633</v>
      </c>
      <c r="C8" s="642">
        <f>SUM(C9:C14)</f>
        <v>1157800271.7795835</v>
      </c>
      <c r="D8" s="642">
        <f>SUM(D9:D14)</f>
        <v>1029775283.4661832</v>
      </c>
      <c r="E8" s="642">
        <f t="shared" ref="E8:U8" si="0">SUM(E9:E14)</f>
        <v>2443506.7678000052</v>
      </c>
      <c r="F8" s="642">
        <f t="shared" si="0"/>
        <v>0</v>
      </c>
      <c r="G8" s="642">
        <f t="shared" si="0"/>
        <v>106349672.38520014</v>
      </c>
      <c r="H8" s="642">
        <f t="shared" si="0"/>
        <v>2840834.999500005</v>
      </c>
      <c r="I8" s="642">
        <f t="shared" si="0"/>
        <v>1668229.9446000031</v>
      </c>
      <c r="J8" s="642">
        <f t="shared" si="0"/>
        <v>0</v>
      </c>
      <c r="K8" s="642">
        <f t="shared" si="0"/>
        <v>0</v>
      </c>
      <c r="L8" s="642">
        <f t="shared" si="0"/>
        <v>21675315.92819998</v>
      </c>
      <c r="M8" s="642">
        <f t="shared" si="0"/>
        <v>2716068.9372999989</v>
      </c>
      <c r="N8" s="642">
        <f t="shared" si="0"/>
        <v>1562169.4620000005</v>
      </c>
      <c r="O8" s="642">
        <f t="shared" si="0"/>
        <v>5220764.212799998</v>
      </c>
      <c r="P8" s="642">
        <f t="shared" si="0"/>
        <v>13685.01</v>
      </c>
      <c r="Q8" s="642">
        <f t="shared" si="0"/>
        <v>0</v>
      </c>
      <c r="R8" s="642">
        <f t="shared" si="0"/>
        <v>0</v>
      </c>
      <c r="S8" s="642">
        <f t="shared" si="0"/>
        <v>0</v>
      </c>
      <c r="T8" s="642">
        <f t="shared" si="0"/>
        <v>0</v>
      </c>
      <c r="U8" s="642">
        <f t="shared" si="0"/>
        <v>2602545.5359999998</v>
      </c>
      <c r="V8" s="524"/>
    </row>
    <row r="9" spans="1:22">
      <c r="A9" s="517">
        <v>1.1000000000000001</v>
      </c>
      <c r="B9" s="543" t="s">
        <v>634</v>
      </c>
      <c r="C9" s="645"/>
      <c r="D9" s="641"/>
      <c r="E9" s="641"/>
      <c r="F9" s="641"/>
      <c r="G9" s="641"/>
      <c r="H9" s="641"/>
      <c r="I9" s="641"/>
      <c r="J9" s="641"/>
      <c r="K9" s="641"/>
      <c r="L9" s="641"/>
      <c r="M9" s="641"/>
      <c r="N9" s="641"/>
      <c r="O9" s="641"/>
      <c r="P9" s="641"/>
      <c r="Q9" s="641"/>
      <c r="R9" s="641"/>
      <c r="S9" s="641"/>
      <c r="T9" s="641"/>
      <c r="U9" s="641"/>
      <c r="V9" s="524"/>
    </row>
    <row r="10" spans="1:22">
      <c r="A10" s="517">
        <v>1.2</v>
      </c>
      <c r="B10" s="543" t="s">
        <v>635</v>
      </c>
      <c r="C10" s="645"/>
      <c r="D10" s="641"/>
      <c r="E10" s="641"/>
      <c r="F10" s="641"/>
      <c r="G10" s="641"/>
      <c r="H10" s="641"/>
      <c r="I10" s="641"/>
      <c r="J10" s="641"/>
      <c r="K10" s="641"/>
      <c r="L10" s="641"/>
      <c r="M10" s="641"/>
      <c r="N10" s="641"/>
      <c r="O10" s="641"/>
      <c r="P10" s="641"/>
      <c r="Q10" s="641"/>
      <c r="R10" s="641"/>
      <c r="S10" s="641"/>
      <c r="T10" s="641"/>
      <c r="U10" s="641"/>
      <c r="V10" s="524"/>
    </row>
    <row r="11" spans="1:22">
      <c r="A11" s="517">
        <v>1.3</v>
      </c>
      <c r="B11" s="543" t="s">
        <v>636</v>
      </c>
      <c r="C11" s="645"/>
      <c r="D11" s="641"/>
      <c r="E11" s="641"/>
      <c r="F11" s="641"/>
      <c r="G11" s="641"/>
      <c r="H11" s="641"/>
      <c r="I11" s="641"/>
      <c r="J11" s="641"/>
      <c r="K11" s="641"/>
      <c r="L11" s="641"/>
      <c r="M11" s="641"/>
      <c r="N11" s="641"/>
      <c r="O11" s="641"/>
      <c r="P11" s="641"/>
      <c r="Q11" s="641"/>
      <c r="R11" s="641"/>
      <c r="S11" s="641"/>
      <c r="T11" s="641"/>
      <c r="U11" s="641"/>
      <c r="V11" s="524"/>
    </row>
    <row r="12" spans="1:22">
      <c r="A12" s="517">
        <v>1.4</v>
      </c>
      <c r="B12" s="543" t="s">
        <v>637</v>
      </c>
      <c r="C12" s="645"/>
      <c r="D12" s="641"/>
      <c r="E12" s="641"/>
      <c r="F12" s="641"/>
      <c r="G12" s="641"/>
      <c r="H12" s="641"/>
      <c r="I12" s="641"/>
      <c r="J12" s="641"/>
      <c r="K12" s="641"/>
      <c r="L12" s="641"/>
      <c r="M12" s="641"/>
      <c r="N12" s="641"/>
      <c r="O12" s="641"/>
      <c r="P12" s="641"/>
      <c r="Q12" s="641"/>
      <c r="R12" s="641"/>
      <c r="S12" s="641"/>
      <c r="T12" s="641"/>
      <c r="U12" s="641"/>
      <c r="V12" s="524"/>
    </row>
    <row r="13" spans="1:22">
      <c r="A13" s="517">
        <v>1.5</v>
      </c>
      <c r="B13" s="543" t="s">
        <v>638</v>
      </c>
      <c r="C13" s="645">
        <f>D13+G13+L13</f>
        <v>34352714.358000003</v>
      </c>
      <c r="D13" s="641">
        <v>24504468.279200003</v>
      </c>
      <c r="E13" s="641">
        <v>39318.239999999998</v>
      </c>
      <c r="F13" s="641"/>
      <c r="G13" s="641">
        <v>9677636.0645999983</v>
      </c>
      <c r="H13" s="641">
        <v>48852.94</v>
      </c>
      <c r="I13" s="641"/>
      <c r="J13" s="641"/>
      <c r="K13" s="641"/>
      <c r="L13" s="641">
        <v>170610.01420000001</v>
      </c>
      <c r="M13" s="641">
        <v>10784.51</v>
      </c>
      <c r="N13" s="641"/>
      <c r="O13" s="641"/>
      <c r="P13" s="641"/>
      <c r="Q13" s="641"/>
      <c r="R13" s="641"/>
      <c r="S13" s="641"/>
      <c r="T13" s="641"/>
      <c r="U13" s="641"/>
      <c r="V13" s="524"/>
    </row>
    <row r="14" spans="1:22">
      <c r="A14" s="517">
        <v>1.6</v>
      </c>
      <c r="B14" s="543" t="s">
        <v>639</v>
      </c>
      <c r="C14" s="645">
        <f>D14+G14+L14</f>
        <v>1123447557.4215834</v>
      </c>
      <c r="D14" s="641">
        <v>1005270815.1869832</v>
      </c>
      <c r="E14" s="641">
        <v>2404188.5278000049</v>
      </c>
      <c r="F14" s="641"/>
      <c r="G14" s="641">
        <v>96672036.320600152</v>
      </c>
      <c r="H14" s="641">
        <v>2791982.0595000051</v>
      </c>
      <c r="I14" s="641">
        <v>1668229.9446000031</v>
      </c>
      <c r="J14" s="641"/>
      <c r="K14" s="641"/>
      <c r="L14" s="641">
        <v>21504705.913999982</v>
      </c>
      <c r="M14" s="641">
        <v>2705284.4272999992</v>
      </c>
      <c r="N14" s="641">
        <v>1562169.4620000005</v>
      </c>
      <c r="O14" s="641">
        <v>5220764.212799998</v>
      </c>
      <c r="P14" s="641">
        <v>13685.01</v>
      </c>
      <c r="Q14" s="641"/>
      <c r="R14" s="641"/>
      <c r="S14" s="641"/>
      <c r="T14" s="641"/>
      <c r="U14" s="641">
        <v>2602545.5359999998</v>
      </c>
      <c r="V14" s="524"/>
    </row>
    <row r="15" spans="1:22">
      <c r="A15" s="563">
        <v>2</v>
      </c>
      <c r="B15" s="523" t="s">
        <v>640</v>
      </c>
      <c r="C15" s="642">
        <f>SUM(C16:C21)</f>
        <v>42838843</v>
      </c>
      <c r="D15" s="642">
        <f>SUM(D16:D21)</f>
        <v>42838843</v>
      </c>
      <c r="E15" s="641"/>
      <c r="F15" s="641"/>
      <c r="G15" s="641"/>
      <c r="H15" s="641"/>
      <c r="I15" s="641"/>
      <c r="J15" s="641"/>
      <c r="K15" s="641"/>
      <c r="L15" s="641"/>
      <c r="M15" s="641"/>
      <c r="N15" s="641"/>
      <c r="O15" s="641"/>
      <c r="P15" s="641"/>
      <c r="Q15" s="641"/>
      <c r="R15" s="641"/>
      <c r="S15" s="641"/>
      <c r="T15" s="641"/>
      <c r="U15" s="641"/>
      <c r="V15" s="524"/>
    </row>
    <row r="16" spans="1:22">
      <c r="A16" s="517">
        <v>2.1</v>
      </c>
      <c r="B16" s="543" t="s">
        <v>634</v>
      </c>
      <c r="C16" s="645"/>
      <c r="D16" s="641"/>
      <c r="E16" s="641"/>
      <c r="F16" s="641"/>
      <c r="G16" s="641"/>
      <c r="H16" s="641"/>
      <c r="I16" s="641"/>
      <c r="J16" s="641"/>
      <c r="K16" s="641"/>
      <c r="L16" s="641"/>
      <c r="M16" s="641"/>
      <c r="N16" s="641"/>
      <c r="O16" s="641"/>
      <c r="P16" s="641"/>
      <c r="Q16" s="641"/>
      <c r="R16" s="641"/>
      <c r="S16" s="641"/>
      <c r="T16" s="641"/>
      <c r="U16" s="641"/>
      <c r="V16" s="524"/>
    </row>
    <row r="17" spans="1:22">
      <c r="A17" s="517">
        <v>2.2000000000000002</v>
      </c>
      <c r="B17" s="543" t="s">
        <v>635</v>
      </c>
      <c r="C17" s="645">
        <v>16838843</v>
      </c>
      <c r="D17" s="641">
        <v>16838843</v>
      </c>
      <c r="E17" s="641"/>
      <c r="F17" s="641"/>
      <c r="G17" s="641"/>
      <c r="H17" s="641"/>
      <c r="I17" s="641"/>
      <c r="J17" s="641"/>
      <c r="K17" s="641"/>
      <c r="L17" s="641"/>
      <c r="M17" s="641"/>
      <c r="N17" s="641"/>
      <c r="O17" s="641"/>
      <c r="P17" s="641"/>
      <c r="Q17" s="641"/>
      <c r="R17" s="641"/>
      <c r="S17" s="641"/>
      <c r="T17" s="641"/>
      <c r="U17" s="641"/>
      <c r="V17" s="524"/>
    </row>
    <row r="18" spans="1:22">
      <c r="A18" s="517">
        <v>2.2999999999999998</v>
      </c>
      <c r="B18" s="543" t="s">
        <v>636</v>
      </c>
      <c r="C18" s="645">
        <v>26000000</v>
      </c>
      <c r="D18" s="641">
        <v>26000000</v>
      </c>
      <c r="E18" s="641"/>
      <c r="F18" s="641"/>
      <c r="G18" s="641"/>
      <c r="H18" s="641"/>
      <c r="I18" s="641"/>
      <c r="J18" s="641"/>
      <c r="K18" s="641"/>
      <c r="L18" s="641"/>
      <c r="M18" s="641"/>
      <c r="N18" s="641"/>
      <c r="O18" s="641"/>
      <c r="P18" s="641"/>
      <c r="Q18" s="641"/>
      <c r="R18" s="641"/>
      <c r="S18" s="641"/>
      <c r="T18" s="641"/>
      <c r="U18" s="641"/>
      <c r="V18" s="524"/>
    </row>
    <row r="19" spans="1:22">
      <c r="A19" s="517">
        <v>2.4</v>
      </c>
      <c r="B19" s="543" t="s">
        <v>637</v>
      </c>
      <c r="C19" s="645"/>
      <c r="D19" s="641"/>
      <c r="E19" s="641"/>
      <c r="F19" s="641"/>
      <c r="G19" s="641"/>
      <c r="H19" s="641"/>
      <c r="I19" s="641"/>
      <c r="J19" s="641"/>
      <c r="K19" s="641"/>
      <c r="L19" s="641"/>
      <c r="M19" s="641"/>
      <c r="N19" s="641"/>
      <c r="O19" s="641"/>
      <c r="P19" s="641"/>
      <c r="Q19" s="641"/>
      <c r="R19" s="641"/>
      <c r="S19" s="641"/>
      <c r="T19" s="641"/>
      <c r="U19" s="641"/>
      <c r="V19" s="524"/>
    </row>
    <row r="20" spans="1:22">
      <c r="A20" s="517">
        <v>2.5</v>
      </c>
      <c r="B20" s="543" t="s">
        <v>638</v>
      </c>
      <c r="C20" s="645"/>
      <c r="D20" s="641"/>
      <c r="E20" s="641"/>
      <c r="F20" s="641"/>
      <c r="G20" s="641"/>
      <c r="H20" s="641"/>
      <c r="I20" s="641"/>
      <c r="J20" s="641"/>
      <c r="K20" s="641"/>
      <c r="L20" s="641"/>
      <c r="M20" s="641"/>
      <c r="N20" s="641"/>
      <c r="O20" s="641"/>
      <c r="P20" s="641"/>
      <c r="Q20" s="641"/>
      <c r="R20" s="641"/>
      <c r="S20" s="641"/>
      <c r="T20" s="641"/>
      <c r="U20" s="641"/>
      <c r="V20" s="524"/>
    </row>
    <row r="21" spans="1:22">
      <c r="A21" s="517">
        <v>2.6</v>
      </c>
      <c r="B21" s="543" t="s">
        <v>639</v>
      </c>
      <c r="C21" s="645"/>
      <c r="D21" s="641"/>
      <c r="E21" s="641"/>
      <c r="F21" s="641"/>
      <c r="G21" s="641"/>
      <c r="H21" s="641"/>
      <c r="I21" s="641"/>
      <c r="J21" s="641"/>
      <c r="K21" s="641"/>
      <c r="L21" s="641"/>
      <c r="M21" s="641"/>
      <c r="N21" s="641"/>
      <c r="O21" s="641"/>
      <c r="P21" s="641"/>
      <c r="Q21" s="641"/>
      <c r="R21" s="641"/>
      <c r="S21" s="641"/>
      <c r="T21" s="641"/>
      <c r="U21" s="641"/>
      <c r="V21" s="524"/>
    </row>
    <row r="22" spans="1:22">
      <c r="A22" s="563">
        <v>3</v>
      </c>
      <c r="B22" s="523" t="s">
        <v>695</v>
      </c>
      <c r="C22" s="642">
        <f>SUM(C23:C28)</f>
        <v>31218143</v>
      </c>
      <c r="D22" s="640">
        <v>35000</v>
      </c>
      <c r="E22" s="571"/>
      <c r="F22" s="571"/>
      <c r="G22" s="517"/>
      <c r="H22" s="571"/>
      <c r="I22" s="571"/>
      <c r="J22" s="571"/>
      <c r="K22" s="571"/>
      <c r="L22" s="517"/>
      <c r="M22" s="571"/>
      <c r="N22" s="571"/>
      <c r="O22" s="571"/>
      <c r="P22" s="571"/>
      <c r="Q22" s="571"/>
      <c r="R22" s="571"/>
      <c r="S22" s="571"/>
      <c r="T22" s="571"/>
      <c r="U22" s="517"/>
      <c r="V22" s="524"/>
    </row>
    <row r="23" spans="1:22">
      <c r="A23" s="517">
        <v>3.1</v>
      </c>
      <c r="B23" s="543" t="s">
        <v>634</v>
      </c>
      <c r="C23" s="645"/>
      <c r="D23" s="517"/>
      <c r="E23" s="571"/>
      <c r="F23" s="571"/>
      <c r="G23" s="517"/>
      <c r="H23" s="571"/>
      <c r="I23" s="571"/>
      <c r="J23" s="571"/>
      <c r="K23" s="571"/>
      <c r="L23" s="517"/>
      <c r="M23" s="571"/>
      <c r="N23" s="571"/>
      <c r="O23" s="571"/>
      <c r="P23" s="571"/>
      <c r="Q23" s="571"/>
      <c r="R23" s="571"/>
      <c r="S23" s="571"/>
      <c r="T23" s="571"/>
      <c r="U23" s="517"/>
      <c r="V23" s="524"/>
    </row>
    <row r="24" spans="1:22">
      <c r="A24" s="517">
        <v>3.2</v>
      </c>
      <c r="B24" s="543" t="s">
        <v>635</v>
      </c>
      <c r="C24" s="645"/>
      <c r="D24" s="517"/>
      <c r="E24" s="571"/>
      <c r="F24" s="571"/>
      <c r="G24" s="517"/>
      <c r="H24" s="571"/>
      <c r="I24" s="571"/>
      <c r="J24" s="571"/>
      <c r="K24" s="571"/>
      <c r="L24" s="517"/>
      <c r="M24" s="571"/>
      <c r="N24" s="571"/>
      <c r="O24" s="571"/>
      <c r="P24" s="571"/>
      <c r="Q24" s="571"/>
      <c r="R24" s="571"/>
      <c r="S24" s="571"/>
      <c r="T24" s="571"/>
      <c r="U24" s="517"/>
      <c r="V24" s="524"/>
    </row>
    <row r="25" spans="1:22">
      <c r="A25" s="517">
        <v>3.3</v>
      </c>
      <c r="B25" s="543" t="s">
        <v>636</v>
      </c>
      <c r="C25" s="645"/>
      <c r="D25" s="517"/>
      <c r="E25" s="571"/>
      <c r="F25" s="571"/>
      <c r="G25" s="517"/>
      <c r="H25" s="571"/>
      <c r="I25" s="571"/>
      <c r="J25" s="571"/>
      <c r="K25" s="571"/>
      <c r="L25" s="517"/>
      <c r="M25" s="571"/>
      <c r="N25" s="571"/>
      <c r="O25" s="571"/>
      <c r="P25" s="571"/>
      <c r="Q25" s="571"/>
      <c r="R25" s="571"/>
      <c r="S25" s="571"/>
      <c r="T25" s="571"/>
      <c r="U25" s="517"/>
      <c r="V25" s="524"/>
    </row>
    <row r="26" spans="1:22">
      <c r="A26" s="517">
        <v>3.4</v>
      </c>
      <c r="B26" s="543" t="s">
        <v>637</v>
      </c>
      <c r="C26" s="645"/>
      <c r="D26" s="517"/>
      <c r="E26" s="571"/>
      <c r="F26" s="571"/>
      <c r="G26" s="517"/>
      <c r="H26" s="571"/>
      <c r="I26" s="571"/>
      <c r="J26" s="571"/>
      <c r="K26" s="571"/>
      <c r="L26" s="517"/>
      <c r="M26" s="571"/>
      <c r="N26" s="571"/>
      <c r="O26" s="571"/>
      <c r="P26" s="571"/>
      <c r="Q26" s="571"/>
      <c r="R26" s="571"/>
      <c r="S26" s="571"/>
      <c r="T26" s="571"/>
      <c r="U26" s="517"/>
      <c r="V26" s="524"/>
    </row>
    <row r="27" spans="1:22">
      <c r="A27" s="517">
        <v>3.5</v>
      </c>
      <c r="B27" s="543" t="s">
        <v>638</v>
      </c>
      <c r="C27" s="645">
        <v>35000</v>
      </c>
      <c r="D27" s="640">
        <v>35000</v>
      </c>
      <c r="E27" s="571"/>
      <c r="F27" s="571"/>
      <c r="G27" s="517"/>
      <c r="H27" s="571"/>
      <c r="I27" s="571"/>
      <c r="J27" s="571"/>
      <c r="K27" s="571"/>
      <c r="L27" s="517"/>
      <c r="M27" s="571"/>
      <c r="N27" s="571"/>
      <c r="O27" s="571"/>
      <c r="P27" s="571"/>
      <c r="Q27" s="571"/>
      <c r="R27" s="571"/>
      <c r="S27" s="571"/>
      <c r="T27" s="571"/>
      <c r="U27" s="517"/>
      <c r="V27" s="524"/>
    </row>
    <row r="28" spans="1:22">
      <c r="A28" s="517">
        <v>3.6</v>
      </c>
      <c r="B28" s="543" t="s">
        <v>639</v>
      </c>
      <c r="C28" s="645">
        <v>31183143</v>
      </c>
      <c r="D28" s="517"/>
      <c r="E28" s="571"/>
      <c r="F28" s="571"/>
      <c r="G28" s="517"/>
      <c r="H28" s="571"/>
      <c r="I28" s="571"/>
      <c r="J28" s="571"/>
      <c r="K28" s="571"/>
      <c r="L28" s="517"/>
      <c r="M28" s="571"/>
      <c r="N28" s="571"/>
      <c r="O28" s="571"/>
      <c r="P28" s="571"/>
      <c r="Q28" s="571"/>
      <c r="R28" s="571"/>
      <c r="S28" s="571"/>
      <c r="T28" s="571"/>
      <c r="U28" s="517"/>
      <c r="V28" s="52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D10" sqref="D10"/>
    </sheetView>
  </sheetViews>
  <sheetFormatPr defaultColWidth="9.140625" defaultRowHeight="12.75"/>
  <cols>
    <col min="1" max="1" width="11.85546875" style="521" bestFit="1" customWidth="1"/>
    <col min="2" max="2" width="90.28515625" style="521" bestFit="1" customWidth="1"/>
    <col min="3" max="3" width="19.5703125" style="521" customWidth="1"/>
    <col min="4" max="4" width="21.140625" style="521" customWidth="1"/>
    <col min="5" max="5" width="17.140625" style="521" customWidth="1"/>
    <col min="6" max="6" width="22.28515625" style="521" customWidth="1"/>
    <col min="7" max="7" width="19.28515625" style="521" customWidth="1"/>
    <col min="8" max="8" width="17.140625" style="521" customWidth="1"/>
    <col min="9" max="14" width="22.28515625" style="521" customWidth="1"/>
    <col min="15" max="15" width="23" style="521" customWidth="1"/>
    <col min="16" max="16" width="21.7109375" style="521" bestFit="1" customWidth="1"/>
    <col min="17" max="19" width="19" style="521" bestFit="1" customWidth="1"/>
    <col min="20" max="20" width="14.7109375" style="521" customWidth="1"/>
    <col min="21" max="21" width="20" style="521" customWidth="1"/>
    <col min="22" max="16384" width="9.140625" style="521"/>
  </cols>
  <sheetData>
    <row r="1" spans="1:21" ht="13.5">
      <c r="A1" s="511" t="s">
        <v>31</v>
      </c>
      <c r="B1" s="4" t="str">
        <f>'Info '!C2</f>
        <v>JSC "CREDO BANK"</v>
      </c>
    </row>
    <row r="2" spans="1:21" ht="13.5">
      <c r="A2" s="512" t="s">
        <v>32</v>
      </c>
      <c r="B2" s="548">
        <f>'1. key ratios '!B2</f>
        <v>44377</v>
      </c>
      <c r="C2" s="548"/>
    </row>
    <row r="3" spans="1:21">
      <c r="A3" s="513" t="s">
        <v>642</v>
      </c>
    </row>
    <row r="5" spans="1:21" ht="13.5" customHeight="1">
      <c r="A5" s="745" t="s">
        <v>643</v>
      </c>
      <c r="B5" s="746"/>
      <c r="C5" s="754" t="s">
        <v>644</v>
      </c>
      <c r="D5" s="755"/>
      <c r="E5" s="755"/>
      <c r="F5" s="755"/>
      <c r="G5" s="755"/>
      <c r="H5" s="755"/>
      <c r="I5" s="755"/>
      <c r="J5" s="755"/>
      <c r="K5" s="755"/>
      <c r="L5" s="755"/>
      <c r="M5" s="755"/>
      <c r="N5" s="755"/>
      <c r="O5" s="755"/>
      <c r="P5" s="755"/>
      <c r="Q5" s="755"/>
      <c r="R5" s="755"/>
      <c r="S5" s="755"/>
      <c r="T5" s="756"/>
      <c r="U5" s="560"/>
    </row>
    <row r="6" spans="1:21">
      <c r="A6" s="747"/>
      <c r="B6" s="748"/>
      <c r="C6" s="738" t="s">
        <v>109</v>
      </c>
      <c r="D6" s="751" t="s">
        <v>645</v>
      </c>
      <c r="E6" s="751"/>
      <c r="F6" s="752"/>
      <c r="G6" s="753" t="s">
        <v>646</v>
      </c>
      <c r="H6" s="751"/>
      <c r="I6" s="751"/>
      <c r="J6" s="751"/>
      <c r="K6" s="752"/>
      <c r="L6" s="741" t="s">
        <v>647</v>
      </c>
      <c r="M6" s="742"/>
      <c r="N6" s="742"/>
      <c r="O6" s="742"/>
      <c r="P6" s="742"/>
      <c r="Q6" s="742"/>
      <c r="R6" s="742"/>
      <c r="S6" s="742"/>
      <c r="T6" s="743"/>
      <c r="U6" s="547"/>
    </row>
    <row r="7" spans="1:21">
      <c r="A7" s="749"/>
      <c r="B7" s="750"/>
      <c r="C7" s="739"/>
      <c r="E7" s="541" t="s">
        <v>620</v>
      </c>
      <c r="F7" s="553" t="s">
        <v>621</v>
      </c>
      <c r="H7" s="541" t="s">
        <v>620</v>
      </c>
      <c r="I7" s="553" t="s">
        <v>622</v>
      </c>
      <c r="J7" s="553" t="s">
        <v>623</v>
      </c>
      <c r="K7" s="553" t="s">
        <v>624</v>
      </c>
      <c r="L7" s="564"/>
      <c r="M7" s="541" t="s">
        <v>625</v>
      </c>
      <c r="N7" s="553" t="s">
        <v>623</v>
      </c>
      <c r="O7" s="553" t="s">
        <v>626</v>
      </c>
      <c r="P7" s="553" t="s">
        <v>627</v>
      </c>
      <c r="Q7" s="553" t="s">
        <v>628</v>
      </c>
      <c r="R7" s="553" t="s">
        <v>629</v>
      </c>
      <c r="S7" s="553" t="s">
        <v>630</v>
      </c>
      <c r="T7" s="562" t="s">
        <v>631</v>
      </c>
      <c r="U7" s="560"/>
    </row>
    <row r="8" spans="1:21">
      <c r="A8" s="564">
        <v>1</v>
      </c>
      <c r="B8" s="559" t="s">
        <v>633</v>
      </c>
      <c r="C8" s="646">
        <f>D8+G8+L8</f>
        <v>1157800271.7795832</v>
      </c>
      <c r="D8" s="642">
        <v>1029775283.4661832</v>
      </c>
      <c r="E8" s="642">
        <v>2443506.7678000052</v>
      </c>
      <c r="F8" s="642">
        <v>0</v>
      </c>
      <c r="G8" s="642">
        <v>106349672.38520014</v>
      </c>
      <c r="H8" s="642">
        <v>2840834.999500005</v>
      </c>
      <c r="I8" s="642">
        <v>1668229.9446000031</v>
      </c>
      <c r="J8" s="647"/>
      <c r="K8" s="647"/>
      <c r="L8" s="648">
        <v>21675315.92819998</v>
      </c>
      <c r="M8" s="642">
        <v>2716068.9372999989</v>
      </c>
      <c r="N8" s="642">
        <v>1562169.4620000005</v>
      </c>
      <c r="O8" s="642">
        <v>5220764.212799998</v>
      </c>
      <c r="P8" s="642">
        <v>13685.01</v>
      </c>
      <c r="Q8" s="647"/>
      <c r="R8" s="647"/>
      <c r="S8" s="647"/>
      <c r="T8" s="647"/>
      <c r="U8" s="524"/>
    </row>
    <row r="9" spans="1:21">
      <c r="A9" s="543">
        <v>1.1000000000000001</v>
      </c>
      <c r="B9" s="543" t="s">
        <v>648</v>
      </c>
      <c r="C9" s="649">
        <f>C10+C21+C22</f>
        <v>222211257.04519942</v>
      </c>
      <c r="D9" s="649">
        <f t="shared" ref="D9:F9" si="0">D10+D21+D22</f>
        <v>166343194.09409946</v>
      </c>
      <c r="E9" s="649">
        <f t="shared" si="0"/>
        <v>52743.005299999997</v>
      </c>
      <c r="F9" s="649">
        <f t="shared" si="0"/>
        <v>0</v>
      </c>
      <c r="G9" s="649">
        <f>G10+G21+G22</f>
        <v>50105521.104499981</v>
      </c>
      <c r="H9" s="649">
        <f t="shared" ref="H9:K9" si="1">H10+H21+H22</f>
        <v>76917.051700000011</v>
      </c>
      <c r="I9" s="649">
        <f t="shared" si="1"/>
        <v>7783.3392999999996</v>
      </c>
      <c r="J9" s="649">
        <f t="shared" si="1"/>
        <v>0</v>
      </c>
      <c r="K9" s="649">
        <f t="shared" si="1"/>
        <v>0</v>
      </c>
      <c r="L9" s="649">
        <f>L10+L21+L22</f>
        <v>5762541.8465999989</v>
      </c>
      <c r="M9" s="649">
        <f t="shared" ref="M9:P9" si="2">M10+M21+M22</f>
        <v>84305.925499999998</v>
      </c>
      <c r="N9" s="649">
        <f t="shared" si="2"/>
        <v>0</v>
      </c>
      <c r="O9" s="649">
        <f t="shared" si="2"/>
        <v>83789.790999999997</v>
      </c>
      <c r="P9" s="649">
        <f t="shared" si="2"/>
        <v>0</v>
      </c>
      <c r="Q9" s="650"/>
      <c r="R9" s="650"/>
      <c r="S9" s="650"/>
      <c r="T9" s="650"/>
      <c r="U9" s="524"/>
    </row>
    <row r="10" spans="1:21">
      <c r="A10" s="565" t="s">
        <v>15</v>
      </c>
      <c r="B10" s="565" t="s">
        <v>649</v>
      </c>
      <c r="C10" s="651">
        <f>SUM(C11:C14)</f>
        <v>218727412.04519942</v>
      </c>
      <c r="D10" s="651">
        <f t="shared" ref="D10:F10" si="3">SUM(D11:D14)</f>
        <v>162928127.09409946</v>
      </c>
      <c r="E10" s="651">
        <f t="shared" si="3"/>
        <v>52743.005299999997</v>
      </c>
      <c r="F10" s="651">
        <f t="shared" si="3"/>
        <v>0</v>
      </c>
      <c r="G10" s="651">
        <f>SUM(G11:G14)</f>
        <v>50039743.104499981</v>
      </c>
      <c r="H10" s="651">
        <f t="shared" ref="H10:K10" si="4">SUM(H11:H14)</f>
        <v>76917.051700000011</v>
      </c>
      <c r="I10" s="651">
        <f t="shared" si="4"/>
        <v>7783.3392999999996</v>
      </c>
      <c r="J10" s="651">
        <f t="shared" si="4"/>
        <v>0</v>
      </c>
      <c r="K10" s="651">
        <f t="shared" si="4"/>
        <v>0</v>
      </c>
      <c r="L10" s="651">
        <f>SUM(L11:L14)</f>
        <v>5759541.8465999989</v>
      </c>
      <c r="M10" s="651">
        <f t="shared" ref="M10:P10" si="5">SUM(M11:M14)</f>
        <v>82305.925499999998</v>
      </c>
      <c r="N10" s="651">
        <f t="shared" si="5"/>
        <v>0</v>
      </c>
      <c r="O10" s="651">
        <f t="shared" si="5"/>
        <v>82789.790999999997</v>
      </c>
      <c r="P10" s="651">
        <f t="shared" si="5"/>
        <v>0</v>
      </c>
      <c r="Q10" s="650"/>
      <c r="R10" s="650"/>
      <c r="S10" s="650"/>
      <c r="T10" s="650"/>
      <c r="U10" s="524"/>
    </row>
    <row r="11" spans="1:21">
      <c r="A11" s="533" t="s">
        <v>650</v>
      </c>
      <c r="B11" s="533" t="s">
        <v>651</v>
      </c>
      <c r="C11" s="652">
        <f>D11+G11+L11</f>
        <v>169203343.77129945</v>
      </c>
      <c r="D11" s="641">
        <v>127895776.26249947</v>
      </c>
      <c r="E11" s="641">
        <v>13424.765299999999</v>
      </c>
      <c r="F11" s="650"/>
      <c r="G11" s="641">
        <v>37695455.977199987</v>
      </c>
      <c r="H11" s="641">
        <v>76917.051700000011</v>
      </c>
      <c r="I11" s="641">
        <v>7783.3392999999996</v>
      </c>
      <c r="J11" s="650"/>
      <c r="K11" s="650"/>
      <c r="L11" s="641">
        <v>3612111.531599998</v>
      </c>
      <c r="M11" s="641">
        <v>82305.925499999998</v>
      </c>
      <c r="N11" s="641"/>
      <c r="O11" s="641">
        <v>23337.280999999999</v>
      </c>
      <c r="P11" s="650"/>
      <c r="Q11" s="650"/>
      <c r="R11" s="650"/>
      <c r="S11" s="650"/>
      <c r="T11" s="650"/>
      <c r="U11" s="524"/>
    </row>
    <row r="12" spans="1:21">
      <c r="A12" s="533" t="s">
        <v>652</v>
      </c>
      <c r="B12" s="533" t="s">
        <v>653</v>
      </c>
      <c r="C12" s="652">
        <f>D12+G12+L12</f>
        <v>32270514.454099994</v>
      </c>
      <c r="D12" s="641">
        <v>21384507.367499996</v>
      </c>
      <c r="E12" s="641">
        <v>39318.239999999998</v>
      </c>
      <c r="F12" s="650"/>
      <c r="G12" s="641">
        <v>9862561.9970999993</v>
      </c>
      <c r="H12" s="641"/>
      <c r="I12" s="641"/>
      <c r="J12" s="650"/>
      <c r="K12" s="650"/>
      <c r="L12" s="641">
        <v>1023445.0895</v>
      </c>
      <c r="M12" s="641"/>
      <c r="N12" s="641"/>
      <c r="O12" s="641">
        <v>59452.51</v>
      </c>
      <c r="P12" s="650"/>
      <c r="Q12" s="650"/>
      <c r="R12" s="650"/>
      <c r="S12" s="650"/>
      <c r="T12" s="650"/>
      <c r="U12" s="524"/>
    </row>
    <row r="13" spans="1:21">
      <c r="A13" s="533" t="s">
        <v>654</v>
      </c>
      <c r="B13" s="533" t="s">
        <v>655</v>
      </c>
      <c r="C13" s="652">
        <f>D13+G13+L13</f>
        <v>10089793.430600001</v>
      </c>
      <c r="D13" s="641">
        <v>6722714.9123999998</v>
      </c>
      <c r="E13" s="641"/>
      <c r="F13" s="650"/>
      <c r="G13" s="641">
        <v>2256270.4427</v>
      </c>
      <c r="H13" s="641"/>
      <c r="I13" s="641"/>
      <c r="J13" s="650"/>
      <c r="K13" s="650"/>
      <c r="L13" s="641">
        <v>1110808.0755</v>
      </c>
      <c r="M13" s="641"/>
      <c r="N13" s="641"/>
      <c r="O13" s="641"/>
      <c r="P13" s="650"/>
      <c r="Q13" s="650"/>
      <c r="R13" s="650"/>
      <c r="S13" s="650"/>
      <c r="T13" s="650"/>
      <c r="U13" s="524"/>
    </row>
    <row r="14" spans="1:21">
      <c r="A14" s="533" t="s">
        <v>656</v>
      </c>
      <c r="B14" s="533" t="s">
        <v>657</v>
      </c>
      <c r="C14" s="652">
        <f>D14+G14+L14</f>
        <v>7163760.3892000001</v>
      </c>
      <c r="D14" s="641">
        <v>6925128.5516999997</v>
      </c>
      <c r="E14" s="641"/>
      <c r="F14" s="650"/>
      <c r="G14" s="641">
        <v>225454.68750000003</v>
      </c>
      <c r="H14" s="641"/>
      <c r="I14" s="641"/>
      <c r="J14" s="650"/>
      <c r="K14" s="650"/>
      <c r="L14" s="641">
        <v>13177.15</v>
      </c>
      <c r="M14" s="641"/>
      <c r="N14" s="641"/>
      <c r="O14" s="641"/>
      <c r="P14" s="650"/>
      <c r="Q14" s="650"/>
      <c r="R14" s="650"/>
      <c r="S14" s="650"/>
      <c r="T14" s="650"/>
      <c r="U14" s="524"/>
    </row>
    <row r="15" spans="1:21">
      <c r="A15" s="534">
        <v>1.2</v>
      </c>
      <c r="B15" s="534" t="s">
        <v>658</v>
      </c>
      <c r="C15" s="652">
        <f>D15+G15+L15</f>
        <v>10586411.697581999</v>
      </c>
      <c r="D15" s="641">
        <v>3258562.5418820013</v>
      </c>
      <c r="E15" s="641">
        <v>1054.8601059999999</v>
      </c>
      <c r="F15" s="650"/>
      <c r="G15" s="641">
        <v>5003974.3104499979</v>
      </c>
      <c r="H15" s="641">
        <v>7691.7051700000011</v>
      </c>
      <c r="I15" s="641">
        <v>778.33393000000001</v>
      </c>
      <c r="J15" s="650"/>
      <c r="K15" s="650"/>
      <c r="L15" s="641">
        <v>2323874.8452500002</v>
      </c>
      <c r="M15" s="641">
        <v>28236.735130000001</v>
      </c>
      <c r="N15" s="641"/>
      <c r="O15" s="641">
        <v>39126.149510000003</v>
      </c>
      <c r="P15" s="650"/>
      <c r="Q15" s="650"/>
      <c r="R15" s="650"/>
      <c r="S15" s="650"/>
      <c r="T15" s="650"/>
      <c r="U15" s="524"/>
    </row>
    <row r="16" spans="1:21">
      <c r="A16" s="566">
        <v>1.3</v>
      </c>
      <c r="B16" s="534" t="s">
        <v>706</v>
      </c>
      <c r="C16" s="653"/>
      <c r="D16" s="653"/>
      <c r="E16" s="653"/>
      <c r="F16" s="653"/>
      <c r="G16" s="653"/>
      <c r="H16" s="653"/>
      <c r="I16" s="653"/>
      <c r="J16" s="653"/>
      <c r="K16" s="653"/>
      <c r="L16" s="653"/>
      <c r="M16" s="653"/>
      <c r="N16" s="653"/>
      <c r="O16" s="653"/>
      <c r="P16" s="653"/>
      <c r="Q16" s="653"/>
      <c r="R16" s="653"/>
      <c r="S16" s="653"/>
      <c r="T16" s="653"/>
      <c r="U16" s="524"/>
    </row>
    <row r="17" spans="1:21">
      <c r="A17" s="537" t="s">
        <v>659</v>
      </c>
      <c r="B17" s="535" t="s">
        <v>660</v>
      </c>
      <c r="C17" s="654">
        <f>D17+G17+L17</f>
        <v>222839039.52389935</v>
      </c>
      <c r="D17" s="640">
        <v>166524562.77009937</v>
      </c>
      <c r="E17" s="640">
        <v>52743.005299999997</v>
      </c>
      <c r="F17" s="640"/>
      <c r="G17" s="640">
        <v>50469732.860599957</v>
      </c>
      <c r="H17" s="640">
        <v>76917.051700000011</v>
      </c>
      <c r="I17" s="640">
        <v>7783.3392999999996</v>
      </c>
      <c r="J17" s="640"/>
      <c r="K17" s="640"/>
      <c r="L17" s="640">
        <v>5844743.8932000007</v>
      </c>
      <c r="M17" s="640">
        <v>82305.925499999998</v>
      </c>
      <c r="N17" s="640"/>
      <c r="O17" s="640">
        <v>82789.790999999997</v>
      </c>
      <c r="P17" s="640"/>
      <c r="Q17" s="640"/>
      <c r="R17" s="640"/>
      <c r="S17" s="640"/>
      <c r="T17" s="640"/>
      <c r="U17" s="524"/>
    </row>
    <row r="18" spans="1:21">
      <c r="A18" s="536" t="s">
        <v>661</v>
      </c>
      <c r="B18" s="536" t="s">
        <v>662</v>
      </c>
      <c r="C18" s="654">
        <f t="shared" ref="C18:C21" si="6">D18+G18+L18</f>
        <v>216670638.65149945</v>
      </c>
      <c r="D18" s="640">
        <v>160948407.68789947</v>
      </c>
      <c r="E18" s="640">
        <v>52743.005299999997</v>
      </c>
      <c r="F18" s="640"/>
      <c r="G18" s="640">
        <v>49969970.266999982</v>
      </c>
      <c r="H18" s="640">
        <v>76917.051700000011</v>
      </c>
      <c r="I18" s="640">
        <v>7783.3392999999996</v>
      </c>
      <c r="J18" s="640"/>
      <c r="K18" s="640"/>
      <c r="L18" s="640">
        <v>5752260.6965999985</v>
      </c>
      <c r="M18" s="640">
        <v>82305.925499999998</v>
      </c>
      <c r="N18" s="640"/>
      <c r="O18" s="640">
        <v>82789.790999999997</v>
      </c>
      <c r="P18" s="640"/>
      <c r="Q18" s="640"/>
      <c r="R18" s="640"/>
      <c r="S18" s="640"/>
      <c r="T18" s="640"/>
      <c r="U18" s="524"/>
    </row>
    <row r="19" spans="1:21">
      <c r="A19" s="537" t="s">
        <v>663</v>
      </c>
      <c r="B19" s="537" t="s">
        <v>664</v>
      </c>
      <c r="C19" s="654">
        <f t="shared" si="6"/>
        <v>616543957.16820109</v>
      </c>
      <c r="D19" s="640">
        <v>439479022.03760111</v>
      </c>
      <c r="E19" s="640">
        <v>313046.99470000004</v>
      </c>
      <c r="F19" s="640"/>
      <c r="G19" s="640">
        <v>132320830.4394</v>
      </c>
      <c r="H19" s="640">
        <v>794663.34829999995</v>
      </c>
      <c r="I19" s="640">
        <v>115374.76070000001</v>
      </c>
      <c r="J19" s="640"/>
      <c r="K19" s="640"/>
      <c r="L19" s="640">
        <v>44744104.691199973</v>
      </c>
      <c r="M19" s="640">
        <v>306115.7745</v>
      </c>
      <c r="N19" s="640"/>
      <c r="O19" s="640">
        <v>251316.02900000001</v>
      </c>
      <c r="P19" s="640"/>
      <c r="Q19" s="640"/>
      <c r="R19" s="640"/>
      <c r="S19" s="640"/>
      <c r="T19" s="640"/>
      <c r="U19" s="524"/>
    </row>
    <row r="20" spans="1:21">
      <c r="A20" s="536" t="s">
        <v>665</v>
      </c>
      <c r="B20" s="536" t="s">
        <v>662</v>
      </c>
      <c r="C20" s="654">
        <f t="shared" si="6"/>
        <v>597978137.27630031</v>
      </c>
      <c r="D20" s="640">
        <v>424982619.44750035</v>
      </c>
      <c r="E20" s="640">
        <v>308046.99470000004</v>
      </c>
      <c r="F20" s="640"/>
      <c r="G20" s="640">
        <v>128851281.28099999</v>
      </c>
      <c r="H20" s="640">
        <v>794663.34829999995</v>
      </c>
      <c r="I20" s="640">
        <v>115374.76070000001</v>
      </c>
      <c r="J20" s="640"/>
      <c r="K20" s="640"/>
      <c r="L20" s="640">
        <v>44144236.54779999</v>
      </c>
      <c r="M20" s="640">
        <v>306115.7745</v>
      </c>
      <c r="N20" s="640"/>
      <c r="O20" s="640">
        <v>197631.72899999999</v>
      </c>
      <c r="P20" s="640"/>
      <c r="Q20" s="640"/>
      <c r="R20" s="640"/>
      <c r="S20" s="640"/>
      <c r="T20" s="640"/>
      <c r="U20" s="524"/>
    </row>
    <row r="21" spans="1:21">
      <c r="A21" s="538">
        <v>1.4</v>
      </c>
      <c r="B21" s="539" t="s">
        <v>666</v>
      </c>
      <c r="C21" s="654">
        <f t="shared" si="6"/>
        <v>3483845</v>
      </c>
      <c r="D21" s="640">
        <f>17075335*0.2</f>
        <v>3415067</v>
      </c>
      <c r="E21" s="640"/>
      <c r="F21" s="640"/>
      <c r="G21" s="640">
        <f>328890*0.2</f>
        <v>65778</v>
      </c>
      <c r="H21" s="640"/>
      <c r="I21" s="640"/>
      <c r="J21" s="640"/>
      <c r="K21" s="640"/>
      <c r="L21" s="640">
        <v>3000</v>
      </c>
      <c r="M21" s="640">
        <v>2000</v>
      </c>
      <c r="N21" s="640"/>
      <c r="O21" s="640">
        <v>1000</v>
      </c>
      <c r="P21" s="640"/>
      <c r="Q21" s="640"/>
      <c r="R21" s="640"/>
      <c r="S21" s="640"/>
      <c r="T21" s="640"/>
      <c r="U21" s="524"/>
    </row>
    <row r="22" spans="1:21">
      <c r="A22" s="538">
        <v>1.5</v>
      </c>
      <c r="B22" s="539" t="s">
        <v>667</v>
      </c>
      <c r="C22" s="655"/>
      <c r="D22" s="640"/>
      <c r="E22" s="640"/>
      <c r="F22" s="640"/>
      <c r="G22" s="640"/>
      <c r="H22" s="640"/>
      <c r="I22" s="640"/>
      <c r="J22" s="640"/>
      <c r="K22" s="640"/>
      <c r="L22" s="640"/>
      <c r="M22" s="640"/>
      <c r="N22" s="640"/>
      <c r="O22" s="640"/>
      <c r="P22" s="640"/>
      <c r="Q22" s="640"/>
      <c r="R22" s="640"/>
      <c r="S22" s="640"/>
      <c r="T22" s="640"/>
      <c r="U22" s="52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ignoredErrors>
    <ignoredError sqref="G10:H10 L10:M10 O10 I10 D10:E10"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topLeftCell="C9" zoomScale="80" zoomScaleNormal="80" workbookViewId="0">
      <selection activeCell="I36" sqref="I36"/>
    </sheetView>
  </sheetViews>
  <sheetFormatPr defaultColWidth="9.140625" defaultRowHeight="12.75"/>
  <cols>
    <col min="1" max="1" width="11.85546875" style="521" bestFit="1" customWidth="1"/>
    <col min="2" max="2" width="93.42578125" style="521" customWidth="1"/>
    <col min="3" max="3" width="16.7109375" style="521" bestFit="1" customWidth="1"/>
    <col min="4" max="4" width="17.42578125" style="521" bestFit="1" customWidth="1"/>
    <col min="5" max="5" width="15.5703125" style="521" bestFit="1" customWidth="1"/>
    <col min="6" max="6" width="13.7109375" style="567" bestFit="1" customWidth="1"/>
    <col min="7" max="7" width="12.85546875" style="567" bestFit="1" customWidth="1"/>
    <col min="8" max="8" width="13.140625" style="521" bestFit="1" customWidth="1"/>
    <col min="9" max="9" width="13.7109375" style="521" bestFit="1" customWidth="1"/>
    <col min="10" max="10" width="14.5703125" style="567" bestFit="1" customWidth="1"/>
    <col min="11" max="11" width="14.140625" style="567" bestFit="1" customWidth="1"/>
    <col min="12" max="14" width="13.140625" style="567" bestFit="1" customWidth="1"/>
    <col min="15" max="15" width="18.85546875" style="521" bestFit="1" customWidth="1"/>
    <col min="16" max="16384" width="9.140625" style="521"/>
  </cols>
  <sheetData>
    <row r="1" spans="1:15" ht="13.5">
      <c r="A1" s="511" t="s">
        <v>31</v>
      </c>
      <c r="B1" s="4" t="str">
        <f>'Info '!C2</f>
        <v>JSC "CREDO BANK"</v>
      </c>
      <c r="F1" s="521"/>
      <c r="G1" s="521"/>
      <c r="J1" s="521"/>
      <c r="K1" s="521"/>
      <c r="L1" s="521"/>
      <c r="M1" s="521"/>
      <c r="N1" s="521"/>
    </row>
    <row r="2" spans="1:15" ht="13.5">
      <c r="A2" s="512" t="s">
        <v>32</v>
      </c>
      <c r="B2" s="548">
        <f>'1. key ratios '!B2</f>
        <v>44377</v>
      </c>
      <c r="F2" s="521"/>
      <c r="G2" s="521"/>
      <c r="J2" s="521"/>
      <c r="K2" s="521"/>
      <c r="L2" s="521"/>
      <c r="M2" s="521"/>
      <c r="N2" s="521"/>
    </row>
    <row r="3" spans="1:15">
      <c r="A3" s="513" t="s">
        <v>668</v>
      </c>
      <c r="F3" s="521"/>
      <c r="G3" s="521"/>
      <c r="J3" s="521"/>
      <c r="K3" s="521"/>
      <c r="L3" s="521"/>
      <c r="M3" s="521"/>
      <c r="N3" s="521"/>
    </row>
    <row r="4" spans="1:15">
      <c r="F4" s="521"/>
      <c r="G4" s="521"/>
      <c r="J4" s="521"/>
      <c r="K4" s="521"/>
      <c r="L4" s="521"/>
      <c r="M4" s="521"/>
      <c r="N4" s="521"/>
    </row>
    <row r="5" spans="1:15" ht="46.5" customHeight="1">
      <c r="A5" s="712" t="s">
        <v>694</v>
      </c>
      <c r="B5" s="713"/>
      <c r="C5" s="757" t="s">
        <v>669</v>
      </c>
      <c r="D5" s="758"/>
      <c r="E5" s="758"/>
      <c r="F5" s="758"/>
      <c r="G5" s="758"/>
      <c r="H5" s="759"/>
      <c r="I5" s="757" t="s">
        <v>670</v>
      </c>
      <c r="J5" s="760"/>
      <c r="K5" s="760"/>
      <c r="L5" s="760"/>
      <c r="M5" s="760"/>
      <c r="N5" s="761"/>
      <c r="O5" s="762" t="s">
        <v>671</v>
      </c>
    </row>
    <row r="6" spans="1:15" ht="75" customHeight="1">
      <c r="A6" s="716"/>
      <c r="B6" s="717"/>
      <c r="C6" s="540"/>
      <c r="D6" s="541" t="s">
        <v>672</v>
      </c>
      <c r="E6" s="541" t="s">
        <v>673</v>
      </c>
      <c r="F6" s="541" t="s">
        <v>674</v>
      </c>
      <c r="G6" s="541" t="s">
        <v>675</v>
      </c>
      <c r="H6" s="541" t="s">
        <v>676</v>
      </c>
      <c r="I6" s="546"/>
      <c r="J6" s="541" t="s">
        <v>672</v>
      </c>
      <c r="K6" s="541" t="s">
        <v>673</v>
      </c>
      <c r="L6" s="541" t="s">
        <v>674</v>
      </c>
      <c r="M6" s="541" t="s">
        <v>675</v>
      </c>
      <c r="N6" s="541" t="s">
        <v>676</v>
      </c>
      <c r="O6" s="763"/>
    </row>
    <row r="7" spans="1:15">
      <c r="A7" s="517">
        <v>1</v>
      </c>
      <c r="B7" s="522" t="s">
        <v>697</v>
      </c>
      <c r="C7" s="656">
        <f>SUM(D7:H7)</f>
        <v>14198598.260600006</v>
      </c>
      <c r="D7" s="641">
        <v>11709369.210000005</v>
      </c>
      <c r="E7" s="641">
        <v>2278811.0706000007</v>
      </c>
      <c r="F7" s="641">
        <v>175011.37999999995</v>
      </c>
      <c r="G7" s="641">
        <v>31551.58</v>
      </c>
      <c r="H7" s="641">
        <v>3855.02</v>
      </c>
      <c r="I7" s="657">
        <f>SUM(J7:N7)</f>
        <v>534202.71530000085</v>
      </c>
      <c r="J7" s="658">
        <v>234187.38420000079</v>
      </c>
      <c r="K7" s="658">
        <v>227881.10710000002</v>
      </c>
      <c r="L7" s="658">
        <v>52503.413999999997</v>
      </c>
      <c r="M7" s="658">
        <v>15775.79</v>
      </c>
      <c r="N7" s="658">
        <v>3855.02</v>
      </c>
      <c r="O7" s="517"/>
    </row>
    <row r="8" spans="1:15">
      <c r="A8" s="517">
        <v>2</v>
      </c>
      <c r="B8" s="522" t="s">
        <v>567</v>
      </c>
      <c r="C8" s="656">
        <f t="shared" ref="C8:C33" si="0">SUM(D8:H8)</f>
        <v>3257432.7165000029</v>
      </c>
      <c r="D8" s="641">
        <v>3231770.3465000028</v>
      </c>
      <c r="E8" s="641">
        <v>7309.21</v>
      </c>
      <c r="F8" s="658">
        <v>18353.16</v>
      </c>
      <c r="G8" s="658"/>
      <c r="H8" s="641"/>
      <c r="I8" s="657">
        <f t="shared" ref="I8:I32" si="1">SUM(J8:N8)</f>
        <v>70872.275799999945</v>
      </c>
      <c r="J8" s="658">
        <v>64635.406799999946</v>
      </c>
      <c r="K8" s="658">
        <v>730.92099999999994</v>
      </c>
      <c r="L8" s="658">
        <v>5505.9480000000003</v>
      </c>
      <c r="M8" s="658"/>
      <c r="N8" s="658"/>
      <c r="O8" s="517"/>
    </row>
    <row r="9" spans="1:15">
      <c r="A9" s="517">
        <v>3</v>
      </c>
      <c r="B9" s="522" t="s">
        <v>568</v>
      </c>
      <c r="C9" s="656">
        <f t="shared" si="0"/>
        <v>4128055.8300000015</v>
      </c>
      <c r="D9" s="641">
        <v>3905252.7400000012</v>
      </c>
      <c r="E9" s="641">
        <v>164980.30999999997</v>
      </c>
      <c r="F9" s="659">
        <v>41054.04</v>
      </c>
      <c r="G9" s="659">
        <v>16768.740000000002</v>
      </c>
      <c r="H9" s="641"/>
      <c r="I9" s="657">
        <f t="shared" si="1"/>
        <v>115303.66780000005</v>
      </c>
      <c r="J9" s="659">
        <v>78105.054800000056</v>
      </c>
      <c r="K9" s="659">
        <v>16498.030999999999</v>
      </c>
      <c r="L9" s="659">
        <v>12316.212</v>
      </c>
      <c r="M9" s="659">
        <v>8384.3700000000008</v>
      </c>
      <c r="N9" s="659"/>
      <c r="O9" s="517"/>
    </row>
    <row r="10" spans="1:15">
      <c r="A10" s="517">
        <v>4</v>
      </c>
      <c r="B10" s="522" t="s">
        <v>698</v>
      </c>
      <c r="C10" s="656">
        <f t="shared" si="0"/>
        <v>1997496.1382999993</v>
      </c>
      <c r="D10" s="641">
        <v>1727434.8182999992</v>
      </c>
      <c r="E10" s="641">
        <v>256372.02</v>
      </c>
      <c r="F10" s="659">
        <v>13689.3</v>
      </c>
      <c r="G10" s="659"/>
      <c r="H10" s="641"/>
      <c r="I10" s="657">
        <f t="shared" si="1"/>
        <v>64292.688399999992</v>
      </c>
      <c r="J10" s="659">
        <v>34548.696399999993</v>
      </c>
      <c r="K10" s="659">
        <v>25637.202000000001</v>
      </c>
      <c r="L10" s="659">
        <v>4106.79</v>
      </c>
      <c r="M10" s="659"/>
      <c r="N10" s="659"/>
      <c r="O10" s="517"/>
    </row>
    <row r="11" spans="1:15">
      <c r="A11" s="517">
        <v>5</v>
      </c>
      <c r="B11" s="522" t="s">
        <v>569</v>
      </c>
      <c r="C11" s="656">
        <f t="shared" si="0"/>
        <v>16116318.731099978</v>
      </c>
      <c r="D11" s="641">
        <v>11668572.655899979</v>
      </c>
      <c r="E11" s="641">
        <v>3765178.5488999994</v>
      </c>
      <c r="F11" s="659">
        <v>36307.58</v>
      </c>
      <c r="G11" s="659">
        <v>628199.78630000004</v>
      </c>
      <c r="H11" s="641">
        <v>18060.16</v>
      </c>
      <c r="I11" s="657">
        <f t="shared" si="1"/>
        <v>952941.63530000008</v>
      </c>
      <c r="J11" s="659">
        <v>233371.45329999991</v>
      </c>
      <c r="K11" s="659">
        <v>376517.85480000015</v>
      </c>
      <c r="L11" s="659">
        <v>10892.273999999999</v>
      </c>
      <c r="M11" s="659">
        <v>314099.89319999999</v>
      </c>
      <c r="N11" s="659">
        <v>18060.16</v>
      </c>
      <c r="O11" s="517"/>
    </row>
    <row r="12" spans="1:15">
      <c r="A12" s="517">
        <v>6</v>
      </c>
      <c r="B12" s="522" t="s">
        <v>570</v>
      </c>
      <c r="C12" s="656">
        <f t="shared" si="0"/>
        <v>2410073.3000000026</v>
      </c>
      <c r="D12" s="641">
        <v>2107061.5300000026</v>
      </c>
      <c r="E12" s="641">
        <v>235027.36</v>
      </c>
      <c r="F12" s="659">
        <v>41704.289999999994</v>
      </c>
      <c r="G12" s="659">
        <v>26280.120000000003</v>
      </c>
      <c r="H12" s="641"/>
      <c r="I12" s="657">
        <f t="shared" si="1"/>
        <v>91295.313599999979</v>
      </c>
      <c r="J12" s="659">
        <v>42141.230599999981</v>
      </c>
      <c r="K12" s="659">
        <v>23502.736000000012</v>
      </c>
      <c r="L12" s="659">
        <v>12511.287000000002</v>
      </c>
      <c r="M12" s="659">
        <v>13140.060000000001</v>
      </c>
      <c r="N12" s="659"/>
      <c r="O12" s="517"/>
    </row>
    <row r="13" spans="1:15">
      <c r="A13" s="517">
        <v>7</v>
      </c>
      <c r="B13" s="522" t="s">
        <v>571</v>
      </c>
      <c r="C13" s="656">
        <f t="shared" si="0"/>
        <v>3161594.6035999972</v>
      </c>
      <c r="D13" s="641">
        <v>2910292.9393999968</v>
      </c>
      <c r="E13" s="641">
        <v>205286.12899999999</v>
      </c>
      <c r="F13" s="659">
        <v>34978.145199999999</v>
      </c>
      <c r="G13" s="659">
        <v>11037.390000000001</v>
      </c>
      <c r="H13" s="641"/>
      <c r="I13" s="657">
        <f t="shared" si="1"/>
        <v>94746.610299999986</v>
      </c>
      <c r="J13" s="659">
        <v>58205.85879999998</v>
      </c>
      <c r="K13" s="659">
        <v>20528.6129</v>
      </c>
      <c r="L13" s="659">
        <v>10493.443600000001</v>
      </c>
      <c r="M13" s="659">
        <v>5518.6950000000006</v>
      </c>
      <c r="N13" s="659"/>
      <c r="O13" s="517"/>
    </row>
    <row r="14" spans="1:15">
      <c r="A14" s="517">
        <v>8</v>
      </c>
      <c r="B14" s="522" t="s">
        <v>572</v>
      </c>
      <c r="C14" s="656">
        <f t="shared" si="0"/>
        <v>82366088.600201145</v>
      </c>
      <c r="D14" s="641">
        <v>74076732.557001144</v>
      </c>
      <c r="E14" s="641">
        <v>6277454.090100009</v>
      </c>
      <c r="F14" s="659">
        <v>1326507.6588999992</v>
      </c>
      <c r="G14" s="659">
        <v>493005.31629999995</v>
      </c>
      <c r="H14" s="641">
        <v>192388.97790000003</v>
      </c>
      <c r="I14" s="657">
        <f t="shared" si="1"/>
        <v>2946123.9792999574</v>
      </c>
      <c r="J14" s="659">
        <v>1481534.6514999575</v>
      </c>
      <c r="K14" s="659">
        <v>627745.40699999989</v>
      </c>
      <c r="L14" s="659">
        <v>397952.29470000009</v>
      </c>
      <c r="M14" s="659">
        <v>246502.6482</v>
      </c>
      <c r="N14" s="659">
        <v>192388.97790000003</v>
      </c>
      <c r="O14" s="517"/>
    </row>
    <row r="15" spans="1:15">
      <c r="A15" s="517">
        <v>9</v>
      </c>
      <c r="B15" s="522" t="s">
        <v>573</v>
      </c>
      <c r="C15" s="656">
        <f t="shared" si="0"/>
        <v>15325952.276499987</v>
      </c>
      <c r="D15" s="641">
        <v>12730308.615199985</v>
      </c>
      <c r="E15" s="641">
        <v>2153614.3814000008</v>
      </c>
      <c r="F15" s="659">
        <v>147059.41679999998</v>
      </c>
      <c r="G15" s="659">
        <v>184628.46</v>
      </c>
      <c r="H15" s="641">
        <v>110341.4031</v>
      </c>
      <c r="I15" s="657">
        <f t="shared" si="1"/>
        <v>716741.06810000015</v>
      </c>
      <c r="J15" s="659">
        <v>254606.17190000022</v>
      </c>
      <c r="K15" s="659">
        <v>215361.43809999985</v>
      </c>
      <c r="L15" s="659">
        <v>44117.825000000004</v>
      </c>
      <c r="M15" s="659">
        <v>92314.23</v>
      </c>
      <c r="N15" s="659">
        <v>110341.4031</v>
      </c>
      <c r="O15" s="517"/>
    </row>
    <row r="16" spans="1:15">
      <c r="A16" s="517">
        <v>10</v>
      </c>
      <c r="B16" s="522" t="s">
        <v>574</v>
      </c>
      <c r="C16" s="656">
        <f t="shared" si="0"/>
        <v>5902909.5160000008</v>
      </c>
      <c r="D16" s="641">
        <v>5120688.1236000005</v>
      </c>
      <c r="E16" s="641">
        <v>616116.29290000012</v>
      </c>
      <c r="F16" s="659">
        <v>122139.77949999998</v>
      </c>
      <c r="G16" s="659">
        <v>31598.45</v>
      </c>
      <c r="H16" s="641">
        <v>12366.869999999999</v>
      </c>
      <c r="I16" s="657">
        <f t="shared" si="1"/>
        <v>228833.4207000001</v>
      </c>
      <c r="J16" s="659">
        <v>102413.7625000001</v>
      </c>
      <c r="K16" s="659">
        <v>61611.629299999986</v>
      </c>
      <c r="L16" s="659">
        <v>36641.933900000004</v>
      </c>
      <c r="M16" s="659">
        <v>15799.225</v>
      </c>
      <c r="N16" s="659">
        <v>12366.869999999999</v>
      </c>
      <c r="O16" s="517"/>
    </row>
    <row r="17" spans="1:15">
      <c r="A17" s="517">
        <v>11</v>
      </c>
      <c r="B17" s="522" t="s">
        <v>575</v>
      </c>
      <c r="C17" s="656">
        <f t="shared" si="0"/>
        <v>4876342.4379000021</v>
      </c>
      <c r="D17" s="641">
        <v>4058027.7125000022</v>
      </c>
      <c r="E17" s="641">
        <v>661739.66000000015</v>
      </c>
      <c r="F17" s="659">
        <v>117446.92999999998</v>
      </c>
      <c r="G17" s="659">
        <v>16349.9354</v>
      </c>
      <c r="H17" s="641">
        <v>22778.2</v>
      </c>
      <c r="I17" s="657">
        <f t="shared" si="1"/>
        <v>213521.76700000005</v>
      </c>
      <c r="J17" s="659">
        <v>81160.554300000018</v>
      </c>
      <c r="K17" s="659">
        <v>66173.966</v>
      </c>
      <c r="L17" s="659">
        <v>35234.079000000005</v>
      </c>
      <c r="M17" s="659">
        <v>8174.9677000000001</v>
      </c>
      <c r="N17" s="659">
        <v>22778.2</v>
      </c>
      <c r="O17" s="517"/>
    </row>
    <row r="18" spans="1:15">
      <c r="A18" s="517">
        <v>12</v>
      </c>
      <c r="B18" s="522" t="s">
        <v>576</v>
      </c>
      <c r="C18" s="656">
        <f t="shared" si="0"/>
        <v>60803991.209800459</v>
      </c>
      <c r="D18" s="641">
        <v>52775148.84320046</v>
      </c>
      <c r="E18" s="641">
        <v>6621435.4219999993</v>
      </c>
      <c r="F18" s="659">
        <v>1104318.5341999999</v>
      </c>
      <c r="G18" s="659">
        <v>140548.9063</v>
      </c>
      <c r="H18" s="641">
        <v>162539.50409999999</v>
      </c>
      <c r="I18" s="657">
        <f t="shared" si="1"/>
        <v>2281756.0368999955</v>
      </c>
      <c r="J18" s="659">
        <v>1055502.9767999956</v>
      </c>
      <c r="K18" s="659">
        <v>662143.54249999986</v>
      </c>
      <c r="L18" s="659">
        <v>331295.56029999995</v>
      </c>
      <c r="M18" s="659">
        <v>70274.453200000004</v>
      </c>
      <c r="N18" s="659">
        <v>162539.50409999999</v>
      </c>
      <c r="O18" s="517"/>
    </row>
    <row r="19" spans="1:15">
      <c r="A19" s="517">
        <v>13</v>
      </c>
      <c r="B19" s="522" t="s">
        <v>577</v>
      </c>
      <c r="C19" s="656">
        <f t="shared" si="0"/>
        <v>11036075.484300001</v>
      </c>
      <c r="D19" s="641">
        <v>9985020.4474999998</v>
      </c>
      <c r="E19" s="641">
        <v>775397.6260000004</v>
      </c>
      <c r="F19" s="659">
        <v>222391.75080000001</v>
      </c>
      <c r="G19" s="659">
        <v>18141.22</v>
      </c>
      <c r="H19" s="641">
        <v>35124.44</v>
      </c>
      <c r="I19" s="657">
        <f t="shared" si="1"/>
        <v>388152.74660000025</v>
      </c>
      <c r="J19" s="659">
        <v>199700.40880000018</v>
      </c>
      <c r="K19" s="659">
        <v>77539.762600000016</v>
      </c>
      <c r="L19" s="659">
        <v>66717.525200000004</v>
      </c>
      <c r="M19" s="659">
        <v>9070.61</v>
      </c>
      <c r="N19" s="659">
        <v>35124.44</v>
      </c>
      <c r="O19" s="517"/>
    </row>
    <row r="20" spans="1:15">
      <c r="A20" s="517">
        <v>14</v>
      </c>
      <c r="B20" s="522" t="s">
        <v>578</v>
      </c>
      <c r="C20" s="656">
        <f t="shared" si="0"/>
        <v>34319783.805400029</v>
      </c>
      <c r="D20" s="641">
        <v>15447827.465700025</v>
      </c>
      <c r="E20" s="641">
        <v>18404005.729700003</v>
      </c>
      <c r="F20" s="659">
        <v>289908.20000000007</v>
      </c>
      <c r="G20" s="659">
        <v>60677.440000000002</v>
      </c>
      <c r="H20" s="641">
        <v>117364.97</v>
      </c>
      <c r="I20" s="657">
        <f t="shared" si="1"/>
        <v>2384033.2725000009</v>
      </c>
      <c r="J20" s="659">
        <v>308956.5493000003</v>
      </c>
      <c r="K20" s="659">
        <v>1840400.5732000002</v>
      </c>
      <c r="L20" s="659">
        <v>86972.46</v>
      </c>
      <c r="M20" s="659">
        <v>30338.720000000001</v>
      </c>
      <c r="N20" s="659">
        <v>117364.97</v>
      </c>
      <c r="O20" s="517"/>
    </row>
    <row r="21" spans="1:15">
      <c r="A21" s="517">
        <v>15</v>
      </c>
      <c r="B21" s="522" t="s">
        <v>579</v>
      </c>
      <c r="C21" s="656">
        <f t="shared" si="0"/>
        <v>19100515.376599986</v>
      </c>
      <c r="D21" s="641">
        <v>10473351.576599993</v>
      </c>
      <c r="E21" s="641">
        <v>6768991.992499995</v>
      </c>
      <c r="F21" s="659">
        <v>1701289.8975000004</v>
      </c>
      <c r="G21" s="659">
        <v>112609.57999999999</v>
      </c>
      <c r="H21" s="641">
        <v>44272.33</v>
      </c>
      <c r="I21" s="657">
        <f t="shared" si="1"/>
        <v>1497330.3201000004</v>
      </c>
      <c r="J21" s="659">
        <v>209467.03150000045</v>
      </c>
      <c r="K21" s="659">
        <v>676899.19929999986</v>
      </c>
      <c r="L21" s="659">
        <v>510386.96930000006</v>
      </c>
      <c r="M21" s="659">
        <v>56304.789999999994</v>
      </c>
      <c r="N21" s="659">
        <v>44272.33</v>
      </c>
      <c r="O21" s="517"/>
    </row>
    <row r="22" spans="1:15">
      <c r="A22" s="517">
        <v>16</v>
      </c>
      <c r="B22" s="522" t="s">
        <v>580</v>
      </c>
      <c r="C22" s="656">
        <f t="shared" si="0"/>
        <v>4374548.1261999942</v>
      </c>
      <c r="D22" s="641">
        <v>3968238.849999994</v>
      </c>
      <c r="E22" s="641">
        <v>339707.2916</v>
      </c>
      <c r="F22" s="659">
        <v>34681.8246</v>
      </c>
      <c r="G22" s="659">
        <v>31920.16</v>
      </c>
      <c r="H22" s="641"/>
      <c r="I22" s="657">
        <f t="shared" si="1"/>
        <v>139700.1336</v>
      </c>
      <c r="J22" s="659">
        <v>79364.777000000016</v>
      </c>
      <c r="K22" s="659">
        <v>33970.729199999994</v>
      </c>
      <c r="L22" s="659">
        <v>10404.547399999999</v>
      </c>
      <c r="M22" s="659">
        <v>15960.08</v>
      </c>
      <c r="N22" s="659"/>
      <c r="O22" s="517"/>
    </row>
    <row r="23" spans="1:15">
      <c r="A23" s="517">
        <v>17</v>
      </c>
      <c r="B23" s="522" t="s">
        <v>701</v>
      </c>
      <c r="C23" s="656">
        <f t="shared" si="0"/>
        <v>731348.59549999994</v>
      </c>
      <c r="D23" s="641">
        <v>700890.4155</v>
      </c>
      <c r="E23" s="641">
        <v>20161.27</v>
      </c>
      <c r="F23" s="659">
        <v>8121.9699999999993</v>
      </c>
      <c r="G23" s="659">
        <v>2174.94</v>
      </c>
      <c r="H23" s="641"/>
      <c r="I23" s="657">
        <f t="shared" si="1"/>
        <v>19557.996299999999</v>
      </c>
      <c r="J23" s="659">
        <v>14017.808299999999</v>
      </c>
      <c r="K23" s="659">
        <v>2016.1269999999997</v>
      </c>
      <c r="L23" s="659">
        <v>2436.5909999999999</v>
      </c>
      <c r="M23" s="659">
        <v>1087.47</v>
      </c>
      <c r="N23" s="659"/>
      <c r="O23" s="517"/>
    </row>
    <row r="24" spans="1:15">
      <c r="A24" s="517">
        <v>18</v>
      </c>
      <c r="B24" s="522" t="s">
        <v>581</v>
      </c>
      <c r="C24" s="656">
        <f t="shared" si="0"/>
        <v>1996179.7799999993</v>
      </c>
      <c r="D24" s="641">
        <v>1857782.3299999994</v>
      </c>
      <c r="E24" s="641">
        <v>112969.62999999998</v>
      </c>
      <c r="F24" s="659">
        <v>12395.04</v>
      </c>
      <c r="G24" s="659">
        <v>13032.78</v>
      </c>
      <c r="H24" s="641"/>
      <c r="I24" s="657">
        <f t="shared" si="1"/>
        <v>58687.511600000056</v>
      </c>
      <c r="J24" s="659">
        <v>37155.646600000051</v>
      </c>
      <c r="K24" s="659">
        <v>11296.963</v>
      </c>
      <c r="L24" s="659">
        <v>3718.5119999999997</v>
      </c>
      <c r="M24" s="659">
        <v>6516.39</v>
      </c>
      <c r="N24" s="659"/>
      <c r="O24" s="517"/>
    </row>
    <row r="25" spans="1:15">
      <c r="A25" s="517">
        <v>19</v>
      </c>
      <c r="B25" s="522" t="s">
        <v>582</v>
      </c>
      <c r="C25" s="656">
        <f t="shared" si="0"/>
        <v>2812279.6280000014</v>
      </c>
      <c r="D25" s="641">
        <v>2588741.4580000015</v>
      </c>
      <c r="E25" s="641">
        <v>89062.33</v>
      </c>
      <c r="F25" s="659">
        <v>112013.06</v>
      </c>
      <c r="G25" s="659">
        <v>19209.900000000001</v>
      </c>
      <c r="H25" s="641">
        <v>3252.88</v>
      </c>
      <c r="I25" s="657">
        <f t="shared" si="1"/>
        <v>107142.81009999997</v>
      </c>
      <c r="J25" s="659">
        <v>51774.829099999974</v>
      </c>
      <c r="K25" s="659">
        <v>8906.2329999999984</v>
      </c>
      <c r="L25" s="659">
        <v>33603.917999999998</v>
      </c>
      <c r="M25" s="659">
        <v>9604.9500000000007</v>
      </c>
      <c r="N25" s="659">
        <v>3252.88</v>
      </c>
      <c r="O25" s="517"/>
    </row>
    <row r="26" spans="1:15">
      <c r="A26" s="517">
        <v>20</v>
      </c>
      <c r="B26" s="522" t="s">
        <v>700</v>
      </c>
      <c r="C26" s="656">
        <f t="shared" si="0"/>
        <v>7736797.2777999938</v>
      </c>
      <c r="D26" s="641">
        <v>6875612.0709999939</v>
      </c>
      <c r="E26" s="641">
        <v>815871.37679999997</v>
      </c>
      <c r="F26" s="659">
        <v>28525.339999999997</v>
      </c>
      <c r="G26" s="659">
        <v>12855.609999999997</v>
      </c>
      <c r="H26" s="641">
        <v>3932.88</v>
      </c>
      <c r="I26" s="657">
        <f t="shared" si="1"/>
        <v>238017.66620000036</v>
      </c>
      <c r="J26" s="659">
        <v>137512.24150000035</v>
      </c>
      <c r="K26" s="659">
        <v>81587.137699999992</v>
      </c>
      <c r="L26" s="659">
        <v>8557.6020000000008</v>
      </c>
      <c r="M26" s="659">
        <v>6427.8049999999985</v>
      </c>
      <c r="N26" s="659">
        <v>3932.88</v>
      </c>
      <c r="O26" s="517"/>
    </row>
    <row r="27" spans="1:15">
      <c r="A27" s="517">
        <v>21</v>
      </c>
      <c r="B27" s="522" t="s">
        <v>583</v>
      </c>
      <c r="C27" s="656">
        <f t="shared" si="0"/>
        <v>1340904.9576000012</v>
      </c>
      <c r="D27" s="641">
        <v>1314433.4876000013</v>
      </c>
      <c r="E27" s="641">
        <v>26471.47</v>
      </c>
      <c r="F27" s="659"/>
      <c r="G27" s="659"/>
      <c r="H27" s="641"/>
      <c r="I27" s="657">
        <f t="shared" si="1"/>
        <v>28935.816799999986</v>
      </c>
      <c r="J27" s="659">
        <v>26288.669799999985</v>
      </c>
      <c r="K27" s="659">
        <v>2647.1469999999999</v>
      </c>
      <c r="L27" s="659"/>
      <c r="M27" s="659"/>
      <c r="N27" s="659"/>
      <c r="O27" s="517"/>
    </row>
    <row r="28" spans="1:15">
      <c r="A28" s="517">
        <v>22</v>
      </c>
      <c r="B28" s="522" t="s">
        <v>584</v>
      </c>
      <c r="C28" s="656">
        <f t="shared" si="0"/>
        <v>507167.91999999993</v>
      </c>
      <c r="D28" s="641">
        <v>470056.70999999996</v>
      </c>
      <c r="E28" s="641">
        <v>26961.54</v>
      </c>
      <c r="F28" s="659">
        <v>2099.9499999999998</v>
      </c>
      <c r="G28" s="659">
        <v>8049.72</v>
      </c>
      <c r="H28" s="641"/>
      <c r="I28" s="657">
        <f t="shared" si="1"/>
        <v>16752.133199999997</v>
      </c>
      <c r="J28" s="659">
        <v>9401.1341999999968</v>
      </c>
      <c r="K28" s="659">
        <v>2696.154</v>
      </c>
      <c r="L28" s="659">
        <v>629.98500000000001</v>
      </c>
      <c r="M28" s="659">
        <v>4024.86</v>
      </c>
      <c r="N28" s="659"/>
      <c r="O28" s="517"/>
    </row>
    <row r="29" spans="1:15">
      <c r="A29" s="517">
        <v>23</v>
      </c>
      <c r="B29" s="522" t="s">
        <v>585</v>
      </c>
      <c r="C29" s="656">
        <f t="shared" si="0"/>
        <v>202146562.08460033</v>
      </c>
      <c r="D29" s="641">
        <v>173596452.4393003</v>
      </c>
      <c r="E29" s="641">
        <v>23494636.396500021</v>
      </c>
      <c r="F29" s="659">
        <v>3190483.2174999998</v>
      </c>
      <c r="G29" s="659">
        <v>1344391.1962000011</v>
      </c>
      <c r="H29" s="641">
        <v>520598.83510000008</v>
      </c>
      <c r="I29" s="657">
        <f t="shared" si="1"/>
        <v>7971332.0816999888</v>
      </c>
      <c r="J29" s="659">
        <v>3471929.0487999874</v>
      </c>
      <c r="K29" s="659">
        <v>2349463.6392000006</v>
      </c>
      <c r="L29" s="659">
        <v>957144.96529999992</v>
      </c>
      <c r="M29" s="659">
        <v>672195.59330000053</v>
      </c>
      <c r="N29" s="659">
        <v>520598.83510000008</v>
      </c>
      <c r="O29" s="517"/>
    </row>
    <row r="30" spans="1:15">
      <c r="A30" s="517">
        <v>24</v>
      </c>
      <c r="B30" s="522" t="s">
        <v>699</v>
      </c>
      <c r="C30" s="656">
        <f t="shared" si="0"/>
        <v>433009816.94439596</v>
      </c>
      <c r="D30" s="641">
        <v>406700358.61179602</v>
      </c>
      <c r="E30" s="641">
        <v>21030524.526199918</v>
      </c>
      <c r="F30" s="659">
        <v>2593743.7078000042</v>
      </c>
      <c r="G30" s="659">
        <v>1657455.8130999969</v>
      </c>
      <c r="H30" s="641">
        <v>1027734.2855</v>
      </c>
      <c r="I30" s="657">
        <f t="shared" si="1"/>
        <v>12871644.913900433</v>
      </c>
      <c r="J30" s="659">
        <v>8134007.1714004343</v>
      </c>
      <c r="K30" s="659">
        <v>2103052.4519000007</v>
      </c>
      <c r="L30" s="659">
        <v>778123.10339999956</v>
      </c>
      <c r="M30" s="659">
        <v>828727.90169999853</v>
      </c>
      <c r="N30" s="659">
        <v>1027734.2855</v>
      </c>
      <c r="O30" s="517"/>
    </row>
    <row r="31" spans="1:15">
      <c r="A31" s="517">
        <v>25</v>
      </c>
      <c r="B31" s="522" t="s">
        <v>586</v>
      </c>
      <c r="C31" s="656">
        <f t="shared" si="0"/>
        <v>91522036.899897695</v>
      </c>
      <c r="D31" s="641">
        <v>82554164.219797701</v>
      </c>
      <c r="E31" s="641">
        <v>7264398.3988000005</v>
      </c>
      <c r="F31" s="659">
        <v>961475.01130000094</v>
      </c>
      <c r="G31" s="659">
        <v>530737.09999999916</v>
      </c>
      <c r="H31" s="641">
        <v>211262.16999999993</v>
      </c>
      <c r="I31" s="657">
        <f t="shared" si="1"/>
        <v>3142596.3380000074</v>
      </c>
      <c r="J31" s="659">
        <v>1651083.28470001</v>
      </c>
      <c r="K31" s="659">
        <v>726439.83989999862</v>
      </c>
      <c r="L31" s="659">
        <v>288442.50339999917</v>
      </c>
      <c r="M31" s="659">
        <v>265368.53999999957</v>
      </c>
      <c r="N31" s="659">
        <v>211262.16999999993</v>
      </c>
      <c r="O31" s="517"/>
    </row>
    <row r="32" spans="1:15">
      <c r="A32" s="517">
        <v>26</v>
      </c>
      <c r="B32" s="522" t="s">
        <v>696</v>
      </c>
      <c r="C32" s="656">
        <f t="shared" si="0"/>
        <v>132621401.27870052</v>
      </c>
      <c r="D32" s="641">
        <v>127221693.29170051</v>
      </c>
      <c r="E32" s="641">
        <v>3937188.3121999926</v>
      </c>
      <c r="F32" s="659">
        <v>735565.05999999947</v>
      </c>
      <c r="G32" s="659">
        <v>610282.0045000005</v>
      </c>
      <c r="H32" s="641">
        <v>116672.61030000004</v>
      </c>
      <c r="I32" s="657">
        <f t="shared" si="1"/>
        <v>3580635.812299964</v>
      </c>
      <c r="J32" s="659">
        <v>2544433.8653999632</v>
      </c>
      <c r="K32" s="659">
        <v>393718.8293000008</v>
      </c>
      <c r="L32" s="659">
        <v>220669.51500000019</v>
      </c>
      <c r="M32" s="659">
        <v>305140.99230000027</v>
      </c>
      <c r="N32" s="659">
        <v>116672.61030000004</v>
      </c>
      <c r="O32" s="517"/>
    </row>
    <row r="33" spans="1:15">
      <c r="A33" s="517">
        <v>27</v>
      </c>
      <c r="B33" s="542" t="s">
        <v>109</v>
      </c>
      <c r="C33" s="656">
        <f t="shared" si="0"/>
        <v>1157800271.7794962</v>
      </c>
      <c r="D33" s="642">
        <f>SUM(D7:D32)</f>
        <v>1029775283.4660962</v>
      </c>
      <c r="E33" s="642">
        <f t="shared" ref="E33:H33" si="2">SUM(E7:E32)</f>
        <v>106349672.38519995</v>
      </c>
      <c r="F33" s="642">
        <f t="shared" si="2"/>
        <v>13071264.244100003</v>
      </c>
      <c r="G33" s="642">
        <f t="shared" si="2"/>
        <v>6001506.1480999971</v>
      </c>
      <c r="H33" s="642">
        <f t="shared" si="2"/>
        <v>2602545.5359999998</v>
      </c>
      <c r="I33" s="660">
        <f>SUM(I7:I32)</f>
        <v>40755150.731400356</v>
      </c>
      <c r="J33" s="661">
        <f>SUM(J7:J32)</f>
        <v>20595505.668300349</v>
      </c>
      <c r="K33" s="661">
        <f t="shared" ref="K33:N33" si="3">SUM(K7:K32)</f>
        <v>10634967.234000001</v>
      </c>
      <c r="L33" s="661">
        <f t="shared" si="3"/>
        <v>3921379.2584999991</v>
      </c>
      <c r="M33" s="661">
        <f t="shared" si="3"/>
        <v>3000753.034599999</v>
      </c>
      <c r="N33" s="661">
        <f t="shared" si="3"/>
        <v>2602545.5359999998</v>
      </c>
      <c r="O33" s="517"/>
    </row>
    <row r="34" spans="1:15">
      <c r="A34" s="524"/>
      <c r="B34" s="524"/>
      <c r="C34" s="524"/>
      <c r="D34" s="524"/>
      <c r="E34" s="524"/>
      <c r="H34" s="524"/>
      <c r="I34" s="524"/>
      <c r="O34" s="524"/>
    </row>
    <row r="35" spans="1:15">
      <c r="A35" s="524"/>
      <c r="B35" s="557"/>
      <c r="C35" s="557"/>
      <c r="D35" s="524"/>
      <c r="E35" s="524"/>
      <c r="H35" s="524"/>
      <c r="I35" s="524"/>
      <c r="O35" s="524"/>
    </row>
    <row r="36" spans="1:15">
      <c r="A36" s="524"/>
      <c r="B36" s="524"/>
      <c r="C36" s="524"/>
      <c r="D36" s="524"/>
      <c r="E36" s="524"/>
      <c r="H36" s="524"/>
      <c r="I36" s="524"/>
      <c r="O36" s="524"/>
    </row>
    <row r="37" spans="1:15">
      <c r="A37" s="524"/>
      <c r="B37" s="524"/>
      <c r="C37" s="524"/>
      <c r="D37" s="524"/>
      <c r="E37" s="524"/>
      <c r="H37" s="524"/>
      <c r="I37" s="524"/>
      <c r="O37" s="524"/>
    </row>
    <row r="38" spans="1:15">
      <c r="A38" s="524"/>
      <c r="B38" s="524"/>
      <c r="C38" s="524"/>
      <c r="D38" s="524"/>
      <c r="E38" s="524"/>
      <c r="H38" s="524"/>
      <c r="I38" s="524"/>
      <c r="O38" s="524"/>
    </row>
    <row r="39" spans="1:15">
      <c r="A39" s="524"/>
      <c r="B39" s="524"/>
      <c r="C39" s="524"/>
      <c r="D39" s="524"/>
      <c r="E39" s="524"/>
      <c r="H39" s="524"/>
      <c r="I39" s="524"/>
      <c r="O39" s="524"/>
    </row>
    <row r="40" spans="1:15">
      <c r="A40" s="524"/>
      <c r="B40" s="524"/>
      <c r="C40" s="524"/>
      <c r="D40" s="524"/>
      <c r="E40" s="524"/>
      <c r="H40" s="524"/>
      <c r="I40" s="524"/>
      <c r="O40" s="524"/>
    </row>
    <row r="41" spans="1:15">
      <c r="A41" s="558"/>
      <c r="B41" s="558"/>
      <c r="C41" s="558"/>
      <c r="D41" s="524"/>
      <c r="E41" s="524"/>
      <c r="H41" s="524"/>
      <c r="I41" s="524"/>
      <c r="O41" s="524"/>
    </row>
    <row r="42" spans="1:15">
      <c r="A42" s="558"/>
      <c r="B42" s="558"/>
      <c r="C42" s="558"/>
      <c r="D42" s="524"/>
      <c r="E42" s="524"/>
      <c r="H42" s="524"/>
      <c r="I42" s="524"/>
      <c r="O42" s="524"/>
    </row>
    <row r="43" spans="1:15">
      <c r="A43" s="524"/>
      <c r="B43" s="524"/>
      <c r="C43" s="524"/>
      <c r="D43" s="524"/>
      <c r="E43" s="524"/>
      <c r="H43" s="524"/>
      <c r="I43" s="524"/>
      <c r="O43" s="524"/>
    </row>
    <row r="44" spans="1:15">
      <c r="A44" s="524"/>
      <c r="B44" s="524"/>
      <c r="C44" s="524"/>
      <c r="D44" s="524"/>
      <c r="E44" s="524"/>
      <c r="H44" s="524"/>
      <c r="I44" s="524"/>
      <c r="O44" s="524"/>
    </row>
    <row r="45" spans="1:15">
      <c r="A45" s="524"/>
      <c r="B45" s="524"/>
      <c r="C45" s="524"/>
      <c r="D45" s="524"/>
      <c r="E45" s="524"/>
      <c r="H45" s="524"/>
      <c r="I45" s="524"/>
      <c r="O45" s="524"/>
    </row>
    <row r="46" spans="1:15">
      <c r="A46" s="524"/>
      <c r="B46" s="524"/>
      <c r="C46" s="524"/>
      <c r="D46" s="524"/>
      <c r="E46" s="524"/>
      <c r="H46" s="524"/>
      <c r="I46" s="524"/>
      <c r="O46" s="52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80" zoomScaleNormal="80" workbookViewId="0">
      <selection activeCell="F22" sqref="F22"/>
    </sheetView>
  </sheetViews>
  <sheetFormatPr defaultColWidth="8.7109375" defaultRowHeight="12"/>
  <cols>
    <col min="1" max="1" width="11.85546875" style="568" bestFit="1" customWidth="1"/>
    <col min="2" max="2" width="80.140625" style="568" customWidth="1"/>
    <col min="3" max="3" width="17.140625" style="568" bestFit="1" customWidth="1"/>
    <col min="4" max="4" width="22.42578125" style="568" bestFit="1" customWidth="1"/>
    <col min="5" max="5" width="22.28515625" style="568" bestFit="1" customWidth="1"/>
    <col min="6" max="6" width="20.140625" style="568" bestFit="1" customWidth="1"/>
    <col min="7" max="7" width="20.85546875" style="568" bestFit="1" customWidth="1"/>
    <col min="8" max="8" width="23.42578125" style="568" bestFit="1" customWidth="1"/>
    <col min="9" max="9" width="22.140625" style="568" customWidth="1"/>
    <col min="10" max="10" width="19.140625" style="568" bestFit="1" customWidth="1"/>
    <col min="11" max="11" width="17.85546875" style="568" bestFit="1" customWidth="1"/>
    <col min="12" max="16384" width="8.7109375" style="568"/>
  </cols>
  <sheetData>
    <row r="1" spans="1:11" s="521" customFormat="1" ht="13.5">
      <c r="A1" s="511" t="s">
        <v>31</v>
      </c>
      <c r="B1" s="4" t="str">
        <f>'Info '!C2</f>
        <v>JSC "CREDO BANK"</v>
      </c>
    </row>
    <row r="2" spans="1:11" s="521" customFormat="1" ht="13.5">
      <c r="A2" s="512" t="s">
        <v>32</v>
      </c>
      <c r="B2" s="548">
        <f>'1. key ratios '!B2</f>
        <v>44377</v>
      </c>
    </row>
    <row r="3" spans="1:11" s="521" customFormat="1" ht="12.75">
      <c r="A3" s="513" t="s">
        <v>677</v>
      </c>
    </row>
    <row r="4" spans="1:11">
      <c r="C4" s="569" t="s">
        <v>0</v>
      </c>
      <c r="D4" s="569" t="s">
        <v>1</v>
      </c>
      <c r="E4" s="569" t="s">
        <v>2</v>
      </c>
      <c r="F4" s="569" t="s">
        <v>3</v>
      </c>
      <c r="G4" s="569" t="s">
        <v>4</v>
      </c>
      <c r="H4" s="569" t="s">
        <v>6</v>
      </c>
      <c r="I4" s="569" t="s">
        <v>9</v>
      </c>
      <c r="J4" s="569" t="s">
        <v>10</v>
      </c>
      <c r="K4" s="569" t="s">
        <v>11</v>
      </c>
    </row>
    <row r="5" spans="1:11" ht="105" customHeight="1">
      <c r="A5" s="764" t="s">
        <v>678</v>
      </c>
      <c r="B5" s="765"/>
      <c r="C5" s="545" t="s">
        <v>679</v>
      </c>
      <c r="D5" s="545" t="s">
        <v>680</v>
      </c>
      <c r="E5" s="545" t="s">
        <v>681</v>
      </c>
      <c r="F5" s="570" t="s">
        <v>682</v>
      </c>
      <c r="G5" s="545" t="s">
        <v>683</v>
      </c>
      <c r="H5" s="545" t="s">
        <v>684</v>
      </c>
      <c r="I5" s="545" t="s">
        <v>685</v>
      </c>
      <c r="J5" s="545" t="s">
        <v>686</v>
      </c>
      <c r="K5" s="545" t="s">
        <v>687</v>
      </c>
    </row>
    <row r="6" spans="1:11" ht="12.75">
      <c r="A6" s="517">
        <v>1</v>
      </c>
      <c r="B6" s="517" t="s">
        <v>633</v>
      </c>
      <c r="C6" s="641">
        <v>753102.27</v>
      </c>
      <c r="D6" s="641">
        <v>3483845</v>
      </c>
      <c r="E6" s="641"/>
      <c r="F6" s="641">
        <v>48829.7</v>
      </c>
      <c r="G6" s="641">
        <v>216670638.65149945</v>
      </c>
      <c r="H6" s="641"/>
      <c r="I6" s="641">
        <v>11725350</v>
      </c>
      <c r="J6" s="641">
        <v>61111</v>
      </c>
      <c r="K6" s="641">
        <v>925057395.1580807</v>
      </c>
    </row>
    <row r="7" spans="1:11" ht="12.75">
      <c r="A7" s="517">
        <v>2</v>
      </c>
      <c r="B7" s="517" t="s">
        <v>688</v>
      </c>
      <c r="C7" s="641"/>
      <c r="D7" s="641"/>
      <c r="E7" s="641"/>
      <c r="F7" s="641"/>
      <c r="G7" s="641"/>
      <c r="H7" s="641"/>
      <c r="I7" s="641"/>
      <c r="J7" s="641"/>
      <c r="K7" s="641"/>
    </row>
    <row r="8" spans="1:11" ht="12.75">
      <c r="A8" s="517">
        <v>3</v>
      </c>
      <c r="B8" s="517" t="s">
        <v>641</v>
      </c>
      <c r="C8" s="641"/>
      <c r="D8" s="641"/>
      <c r="E8" s="641"/>
      <c r="F8" s="641"/>
      <c r="G8" s="641">
        <v>35000</v>
      </c>
      <c r="H8" s="641"/>
      <c r="I8" s="641"/>
      <c r="J8" s="641"/>
      <c r="K8" s="641">
        <v>31183143</v>
      </c>
    </row>
    <row r="9" spans="1:11" ht="12.75">
      <c r="A9" s="517">
        <v>4</v>
      </c>
      <c r="B9" s="543" t="s">
        <v>689</v>
      </c>
      <c r="C9" s="641"/>
      <c r="D9" s="641">
        <v>3000</v>
      </c>
      <c r="E9" s="641"/>
      <c r="F9" s="641"/>
      <c r="G9" s="641">
        <v>5752260.6965999985</v>
      </c>
      <c r="H9" s="641"/>
      <c r="I9" s="641">
        <v>245144</v>
      </c>
      <c r="J9" s="641">
        <v>7496</v>
      </c>
      <c r="K9" s="641">
        <v>15667415.231600001</v>
      </c>
    </row>
    <row r="10" spans="1:11" ht="12.75">
      <c r="A10" s="517">
        <v>5</v>
      </c>
      <c r="B10" s="543" t="s">
        <v>690</v>
      </c>
      <c r="C10" s="641"/>
      <c r="D10" s="641"/>
      <c r="E10" s="641"/>
      <c r="F10" s="641"/>
      <c r="G10" s="641"/>
      <c r="H10" s="641"/>
      <c r="I10" s="641"/>
      <c r="J10" s="641"/>
      <c r="K10" s="641"/>
    </row>
    <row r="11" spans="1:11" ht="12.75">
      <c r="A11" s="517">
        <v>6</v>
      </c>
      <c r="B11" s="543" t="s">
        <v>691</v>
      </c>
      <c r="C11" s="641"/>
      <c r="D11" s="641"/>
      <c r="E11" s="641"/>
      <c r="F11" s="641"/>
      <c r="G11" s="641"/>
      <c r="H11" s="641"/>
      <c r="I11" s="641"/>
      <c r="J11" s="641"/>
      <c r="K11" s="64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29"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4" bestFit="1" customWidth="1"/>
    <col min="2" max="2" width="55.140625" style="4" bestFit="1" customWidth="1"/>
    <col min="3" max="3" width="13.42578125" style="4" bestFit="1" customWidth="1"/>
    <col min="4" max="4" width="13.28515625" style="4" customWidth="1"/>
    <col min="5" max="5" width="14.5703125" style="4" customWidth="1"/>
    <col min="6" max="6" width="13.42578125" style="4" bestFit="1" customWidth="1"/>
    <col min="7" max="7" width="13.7109375" style="4" customWidth="1"/>
    <col min="8" max="8" width="14.5703125" style="4" customWidth="1"/>
    <col min="9" max="16384" width="9.140625" style="5"/>
  </cols>
  <sheetData>
    <row r="1" spans="1:8">
      <c r="A1" s="2" t="s">
        <v>31</v>
      </c>
      <c r="B1" s="4" t="str">
        <f>'Info '!C2</f>
        <v>JSC "CREDO BANK"</v>
      </c>
    </row>
    <row r="2" spans="1:8">
      <c r="A2" s="2" t="s">
        <v>32</v>
      </c>
      <c r="B2" s="463">
        <f>'1. key ratios '!B2</f>
        <v>44377</v>
      </c>
    </row>
    <row r="3" spans="1:8">
      <c r="A3" s="2"/>
    </row>
    <row r="4" spans="1:8" ht="15" thickBot="1">
      <c r="A4" s="23" t="s">
        <v>33</v>
      </c>
      <c r="B4" s="24" t="s">
        <v>34</v>
      </c>
      <c r="C4" s="23"/>
      <c r="D4" s="25"/>
      <c r="E4" s="25"/>
      <c r="F4" s="26"/>
      <c r="G4" s="26"/>
      <c r="H4" s="27" t="s">
        <v>74</v>
      </c>
    </row>
    <row r="5" spans="1:8">
      <c r="A5" s="28"/>
      <c r="B5" s="29"/>
      <c r="C5" s="664" t="s">
        <v>69</v>
      </c>
      <c r="D5" s="665"/>
      <c r="E5" s="666"/>
      <c r="F5" s="664" t="s">
        <v>73</v>
      </c>
      <c r="G5" s="665"/>
      <c r="H5" s="667"/>
    </row>
    <row r="6" spans="1:8">
      <c r="A6" s="30" t="s">
        <v>7</v>
      </c>
      <c r="B6" s="31" t="s">
        <v>35</v>
      </c>
      <c r="C6" s="32" t="s">
        <v>70</v>
      </c>
      <c r="D6" s="32" t="s">
        <v>71</v>
      </c>
      <c r="E6" s="32" t="s">
        <v>72</v>
      </c>
      <c r="F6" s="32" t="s">
        <v>70</v>
      </c>
      <c r="G6" s="32" t="s">
        <v>71</v>
      </c>
      <c r="H6" s="33" t="s">
        <v>72</v>
      </c>
    </row>
    <row r="7" spans="1:8">
      <c r="A7" s="30">
        <v>1</v>
      </c>
      <c r="B7" s="34" t="s">
        <v>36</v>
      </c>
      <c r="C7" s="35">
        <v>28558451.640000001</v>
      </c>
      <c r="D7" s="35">
        <v>19231802.709999997</v>
      </c>
      <c r="E7" s="36">
        <f>C7+D7</f>
        <v>47790254.349999994</v>
      </c>
      <c r="F7" s="37">
        <v>20726592.640000001</v>
      </c>
      <c r="G7" s="38">
        <v>14378930.01</v>
      </c>
      <c r="H7" s="39">
        <f>F7+G7</f>
        <v>35105522.649999999</v>
      </c>
    </row>
    <row r="8" spans="1:8">
      <c r="A8" s="30">
        <v>2</v>
      </c>
      <c r="B8" s="34" t="s">
        <v>37</v>
      </c>
      <c r="C8" s="35">
        <v>84564729.230000004</v>
      </c>
      <c r="D8" s="35">
        <v>49225985.010000005</v>
      </c>
      <c r="E8" s="36">
        <f t="shared" ref="E8:E19" si="0">C8+D8</f>
        <v>133790714.24000001</v>
      </c>
      <c r="F8" s="37">
        <v>23783039.09</v>
      </c>
      <c r="G8" s="38">
        <v>36621122.590000004</v>
      </c>
      <c r="H8" s="39">
        <f t="shared" ref="H8:H40" si="1">F8+G8</f>
        <v>60404161.680000007</v>
      </c>
    </row>
    <row r="9" spans="1:8">
      <c r="A9" s="30">
        <v>3</v>
      </c>
      <c r="B9" s="34" t="s">
        <v>38</v>
      </c>
      <c r="C9" s="35">
        <v>1463230.91</v>
      </c>
      <c r="D9" s="35">
        <v>52457678.82</v>
      </c>
      <c r="E9" s="36">
        <f t="shared" si="0"/>
        <v>53920909.729999997</v>
      </c>
      <c r="F9" s="37">
        <v>442257.91999999998</v>
      </c>
      <c r="G9" s="38">
        <v>30032570.719999999</v>
      </c>
      <c r="H9" s="39">
        <f t="shared" si="1"/>
        <v>30474828.640000001</v>
      </c>
    </row>
    <row r="10" spans="1:8">
      <c r="A10" s="30">
        <v>4</v>
      </c>
      <c r="B10" s="34" t="s">
        <v>39</v>
      </c>
      <c r="C10" s="35">
        <v>0</v>
      </c>
      <c r="D10" s="35">
        <v>0</v>
      </c>
      <c r="E10" s="36">
        <f t="shared" si="0"/>
        <v>0</v>
      </c>
      <c r="F10" s="37">
        <v>0</v>
      </c>
      <c r="G10" s="38">
        <v>0</v>
      </c>
      <c r="H10" s="39">
        <f t="shared" si="1"/>
        <v>0</v>
      </c>
    </row>
    <row r="11" spans="1:8">
      <c r="A11" s="30">
        <v>5</v>
      </c>
      <c r="B11" s="34" t="s">
        <v>40</v>
      </c>
      <c r="C11" s="35">
        <v>42838843.409999996</v>
      </c>
      <c r="D11" s="35">
        <v>0</v>
      </c>
      <c r="E11" s="36">
        <f t="shared" si="0"/>
        <v>42838843.409999996</v>
      </c>
      <c r="F11" s="37">
        <v>37700646.350000001</v>
      </c>
      <c r="G11" s="38">
        <v>0</v>
      </c>
      <c r="H11" s="39">
        <f t="shared" si="1"/>
        <v>37700646.350000001</v>
      </c>
    </row>
    <row r="12" spans="1:8">
      <c r="A12" s="30">
        <v>6.1</v>
      </c>
      <c r="B12" s="40" t="s">
        <v>41</v>
      </c>
      <c r="C12" s="35">
        <v>1051872360.2200001</v>
      </c>
      <c r="D12" s="35">
        <v>105927911.2595</v>
      </c>
      <c r="E12" s="36">
        <f t="shared" si="0"/>
        <v>1157800271.4795001</v>
      </c>
      <c r="F12" s="37">
        <v>855105075.11000001</v>
      </c>
      <c r="G12" s="38">
        <v>86532718.478599995</v>
      </c>
      <c r="H12" s="39">
        <f t="shared" si="1"/>
        <v>941637793.58860004</v>
      </c>
    </row>
    <row r="13" spans="1:8">
      <c r="A13" s="30">
        <v>6.2</v>
      </c>
      <c r="B13" s="40" t="s">
        <v>42</v>
      </c>
      <c r="C13" s="35">
        <v>-34303530.864</v>
      </c>
      <c r="D13" s="35">
        <v>-6451619.8674000008</v>
      </c>
      <c r="E13" s="36">
        <f t="shared" si="0"/>
        <v>-40755150.731399998</v>
      </c>
      <c r="F13" s="37">
        <v>-30902177.218102802</v>
      </c>
      <c r="G13" s="38">
        <v>-3877365.3119859998</v>
      </c>
      <c r="H13" s="39">
        <f t="shared" si="1"/>
        <v>-34779542.530088805</v>
      </c>
    </row>
    <row r="14" spans="1:8">
      <c r="A14" s="30">
        <v>6</v>
      </c>
      <c r="B14" s="34" t="s">
        <v>43</v>
      </c>
      <c r="C14" s="36">
        <f>C12+C13</f>
        <v>1017568829.3560002</v>
      </c>
      <c r="D14" s="36">
        <f>D12+D13</f>
        <v>99476291.392099991</v>
      </c>
      <c r="E14" s="36">
        <f t="shared" si="0"/>
        <v>1117045120.7481003</v>
      </c>
      <c r="F14" s="36">
        <f>F12+F13</f>
        <v>824202897.8918972</v>
      </c>
      <c r="G14" s="36">
        <f>G12+G13</f>
        <v>82655353.166613996</v>
      </c>
      <c r="H14" s="39">
        <f t="shared" si="1"/>
        <v>906858251.05851126</v>
      </c>
    </row>
    <row r="15" spans="1:8">
      <c r="A15" s="30">
        <v>7</v>
      </c>
      <c r="B15" s="34" t="s">
        <v>44</v>
      </c>
      <c r="C15" s="35">
        <v>26655347.760000002</v>
      </c>
      <c r="D15" s="35">
        <v>2324799.8499999996</v>
      </c>
      <c r="E15" s="36">
        <f t="shared" si="0"/>
        <v>28980147.609999999</v>
      </c>
      <c r="F15" s="37">
        <v>36120690.730000004</v>
      </c>
      <c r="G15" s="38">
        <v>2245221.6399999997</v>
      </c>
      <c r="H15" s="39">
        <f t="shared" si="1"/>
        <v>38365912.370000005</v>
      </c>
    </row>
    <row r="16" spans="1:8">
      <c r="A16" s="30">
        <v>8</v>
      </c>
      <c r="B16" s="34" t="s">
        <v>199</v>
      </c>
      <c r="C16" s="35">
        <v>906787.68900000001</v>
      </c>
      <c r="D16" s="35">
        <v>0</v>
      </c>
      <c r="E16" s="36">
        <f t="shared" si="0"/>
        <v>906787.68900000001</v>
      </c>
      <c r="F16" s="37">
        <v>1390991.5</v>
      </c>
      <c r="G16" s="38">
        <v>0</v>
      </c>
      <c r="H16" s="39">
        <f t="shared" si="1"/>
        <v>1390991.5</v>
      </c>
    </row>
    <row r="17" spans="1:8">
      <c r="A17" s="30">
        <v>9</v>
      </c>
      <c r="B17" s="34" t="s">
        <v>45</v>
      </c>
      <c r="C17" s="35">
        <v>0</v>
      </c>
      <c r="D17" s="35">
        <v>0</v>
      </c>
      <c r="E17" s="36">
        <f t="shared" si="0"/>
        <v>0</v>
      </c>
      <c r="F17" s="37">
        <v>0</v>
      </c>
      <c r="G17" s="38">
        <v>0</v>
      </c>
      <c r="H17" s="39">
        <f t="shared" si="1"/>
        <v>0</v>
      </c>
    </row>
    <row r="18" spans="1:8">
      <c r="A18" s="30">
        <v>10</v>
      </c>
      <c r="B18" s="34" t="s">
        <v>46</v>
      </c>
      <c r="C18" s="35">
        <v>29965074.790000018</v>
      </c>
      <c r="D18" s="35">
        <v>0</v>
      </c>
      <c r="E18" s="36">
        <f t="shared" si="0"/>
        <v>29965074.790000018</v>
      </c>
      <c r="F18" s="37">
        <v>30475812.120000001</v>
      </c>
      <c r="G18" s="38">
        <v>0</v>
      </c>
      <c r="H18" s="39">
        <f t="shared" si="1"/>
        <v>30475812.120000001</v>
      </c>
    </row>
    <row r="19" spans="1:8">
      <c r="A19" s="30">
        <v>11</v>
      </c>
      <c r="B19" s="34" t="s">
        <v>47</v>
      </c>
      <c r="C19" s="35">
        <v>40882740.489999995</v>
      </c>
      <c r="D19" s="35">
        <v>1604732.05</v>
      </c>
      <c r="E19" s="36">
        <f t="shared" si="0"/>
        <v>42487472.539999992</v>
      </c>
      <c r="F19" s="37">
        <v>25172972.600000005</v>
      </c>
      <c r="G19" s="38">
        <v>7549012</v>
      </c>
      <c r="H19" s="39">
        <f t="shared" si="1"/>
        <v>32721984.600000005</v>
      </c>
    </row>
    <row r="20" spans="1:8">
      <c r="A20" s="30">
        <v>12</v>
      </c>
      <c r="B20" s="42" t="s">
        <v>48</v>
      </c>
      <c r="C20" s="36">
        <f>SUM(C7:C11)+SUM(C14:C19)</f>
        <v>1273404035.2750003</v>
      </c>
      <c r="D20" s="36">
        <f>SUM(D7:D11)+SUM(D14:D19)</f>
        <v>224321289.83209997</v>
      </c>
      <c r="E20" s="36">
        <f>C20+D20</f>
        <v>1497725325.1071002</v>
      </c>
      <c r="F20" s="36">
        <f>SUM(F7:F11)+SUM(F14:F19)</f>
        <v>1000015900.8418972</v>
      </c>
      <c r="G20" s="36">
        <f>SUM(G7:G11)+SUM(G14:G19)</f>
        <v>173482210.12661397</v>
      </c>
      <c r="H20" s="39">
        <f t="shared" si="1"/>
        <v>1173498110.9685111</v>
      </c>
    </row>
    <row r="21" spans="1:8">
      <c r="A21" s="30"/>
      <c r="B21" s="31" t="s">
        <v>49</v>
      </c>
      <c r="C21" s="43"/>
      <c r="D21" s="43"/>
      <c r="E21" s="43"/>
      <c r="F21" s="44"/>
      <c r="G21" s="45"/>
      <c r="H21" s="46"/>
    </row>
    <row r="22" spans="1:8">
      <c r="A22" s="30">
        <v>13</v>
      </c>
      <c r="B22" s="34" t="s">
        <v>50</v>
      </c>
      <c r="C22" s="35">
        <v>0</v>
      </c>
      <c r="D22" s="35">
        <v>0</v>
      </c>
      <c r="E22" s="36">
        <f>C22+D22</f>
        <v>0</v>
      </c>
      <c r="F22" s="37">
        <v>0</v>
      </c>
      <c r="G22" s="38">
        <v>0</v>
      </c>
      <c r="H22" s="39">
        <f t="shared" si="1"/>
        <v>0</v>
      </c>
    </row>
    <row r="23" spans="1:8">
      <c r="A23" s="30">
        <v>14</v>
      </c>
      <c r="B23" s="34" t="s">
        <v>51</v>
      </c>
      <c r="C23" s="35">
        <v>43564389.960000001</v>
      </c>
      <c r="D23" s="35">
        <v>7922537.9399999995</v>
      </c>
      <c r="E23" s="36">
        <f t="shared" ref="E23:E40" si="2">C23+D23</f>
        <v>51486927.899999999</v>
      </c>
      <c r="F23" s="37">
        <v>24214896.951900098</v>
      </c>
      <c r="G23" s="38">
        <v>3715550.2789468998</v>
      </c>
      <c r="H23" s="39">
        <f t="shared" si="1"/>
        <v>27930447.230846997</v>
      </c>
    </row>
    <row r="24" spans="1:8">
      <c r="A24" s="30">
        <v>15</v>
      </c>
      <c r="B24" s="34" t="s">
        <v>52</v>
      </c>
      <c r="C24" s="35">
        <v>10271056.83</v>
      </c>
      <c r="D24" s="35">
        <v>15333854.769999996</v>
      </c>
      <c r="E24" s="36">
        <f t="shared" si="2"/>
        <v>25604911.599999994</v>
      </c>
      <c r="F24" s="37">
        <v>5290336.1161999982</v>
      </c>
      <c r="G24" s="38">
        <v>6358731.4960789001</v>
      </c>
      <c r="H24" s="39">
        <f t="shared" si="1"/>
        <v>11649067.612278897</v>
      </c>
    </row>
    <row r="25" spans="1:8">
      <c r="A25" s="30">
        <v>16</v>
      </c>
      <c r="B25" s="34" t="s">
        <v>53</v>
      </c>
      <c r="C25" s="35">
        <v>83656110.859999999</v>
      </c>
      <c r="D25" s="35">
        <v>20350927.700000003</v>
      </c>
      <c r="E25" s="36">
        <f t="shared" si="2"/>
        <v>104007038.56</v>
      </c>
      <c r="F25" s="37">
        <v>46084738.370000005</v>
      </c>
      <c r="G25" s="38">
        <v>11391477.934559992</v>
      </c>
      <c r="H25" s="39">
        <f t="shared" si="1"/>
        <v>57476216.304559998</v>
      </c>
    </row>
    <row r="26" spans="1:8">
      <c r="A26" s="30">
        <v>17</v>
      </c>
      <c r="B26" s="34" t="s">
        <v>54</v>
      </c>
      <c r="C26" s="43"/>
      <c r="D26" s="43"/>
      <c r="E26" s="36">
        <f t="shared" si="2"/>
        <v>0</v>
      </c>
      <c r="F26" s="44"/>
      <c r="G26" s="45"/>
      <c r="H26" s="39">
        <f t="shared" si="1"/>
        <v>0</v>
      </c>
    </row>
    <row r="27" spans="1:8">
      <c r="A27" s="30">
        <v>18</v>
      </c>
      <c r="B27" s="34" t="s">
        <v>55</v>
      </c>
      <c r="C27" s="35">
        <v>805100701.84063494</v>
      </c>
      <c r="D27" s="35">
        <v>188449215.92409247</v>
      </c>
      <c r="E27" s="36">
        <f t="shared" si="2"/>
        <v>993549917.76472735</v>
      </c>
      <c r="F27" s="37">
        <v>610489357.67095232</v>
      </c>
      <c r="G27" s="38">
        <v>214681697.47002888</v>
      </c>
      <c r="H27" s="39">
        <f t="shared" si="1"/>
        <v>825171055.1409812</v>
      </c>
    </row>
    <row r="28" spans="1:8">
      <c r="A28" s="30">
        <v>19</v>
      </c>
      <c r="B28" s="34" t="s">
        <v>56</v>
      </c>
      <c r="C28" s="35">
        <v>18808425.460000001</v>
      </c>
      <c r="D28" s="35">
        <v>1368431.75</v>
      </c>
      <c r="E28" s="36">
        <f t="shared" si="2"/>
        <v>20176857.210000001</v>
      </c>
      <c r="F28" s="37">
        <v>14623263.6</v>
      </c>
      <c r="G28" s="38">
        <v>1538846.65</v>
      </c>
      <c r="H28" s="39">
        <f t="shared" si="1"/>
        <v>16162110.25</v>
      </c>
    </row>
    <row r="29" spans="1:8">
      <c r="A29" s="30">
        <v>20</v>
      </c>
      <c r="B29" s="34" t="s">
        <v>57</v>
      </c>
      <c r="C29" s="35">
        <v>71709281.669999987</v>
      </c>
      <c r="D29" s="35">
        <v>6853060.4700000007</v>
      </c>
      <c r="E29" s="36">
        <f t="shared" si="2"/>
        <v>78562342.139999986</v>
      </c>
      <c r="F29" s="37">
        <v>56431559.959999993</v>
      </c>
      <c r="G29" s="38">
        <v>8855169.7800000012</v>
      </c>
      <c r="H29" s="39">
        <f t="shared" si="1"/>
        <v>65286729.739999995</v>
      </c>
    </row>
    <row r="30" spans="1:8">
      <c r="A30" s="30">
        <v>21</v>
      </c>
      <c r="B30" s="34" t="s">
        <v>58</v>
      </c>
      <c r="C30" s="35">
        <v>54551530</v>
      </c>
      <c r="D30" s="35">
        <v>0</v>
      </c>
      <c r="E30" s="36">
        <f t="shared" si="2"/>
        <v>54551530</v>
      </c>
      <c r="F30" s="37">
        <v>35336780</v>
      </c>
      <c r="G30" s="38">
        <v>0</v>
      </c>
      <c r="H30" s="39">
        <f t="shared" si="1"/>
        <v>35336780</v>
      </c>
    </row>
    <row r="31" spans="1:8">
      <c r="A31" s="30">
        <v>22</v>
      </c>
      <c r="B31" s="42" t="s">
        <v>59</v>
      </c>
      <c r="C31" s="36">
        <f>SUM(C22:C30)</f>
        <v>1087661496.620635</v>
      </c>
      <c r="D31" s="36">
        <f>SUM(D22:D30)</f>
        <v>240278028.55409247</v>
      </c>
      <c r="E31" s="36">
        <f>C31+D31</f>
        <v>1327939525.1747274</v>
      </c>
      <c r="F31" s="36">
        <f>SUM(F22:F30)</f>
        <v>792470932.66905248</v>
      </c>
      <c r="G31" s="36">
        <f>SUM(G22:G30)</f>
        <v>246541473.60961467</v>
      </c>
      <c r="H31" s="39">
        <f t="shared" si="1"/>
        <v>1039012406.2786672</v>
      </c>
    </row>
    <row r="32" spans="1:8">
      <c r="A32" s="30"/>
      <c r="B32" s="31" t="s">
        <v>60</v>
      </c>
      <c r="C32" s="43"/>
      <c r="D32" s="43"/>
      <c r="E32" s="35"/>
      <c r="F32" s="44"/>
      <c r="G32" s="45"/>
      <c r="H32" s="46"/>
    </row>
    <row r="33" spans="1:8">
      <c r="A33" s="30">
        <v>23</v>
      </c>
      <c r="B33" s="34" t="s">
        <v>61</v>
      </c>
      <c r="C33" s="35">
        <v>4400000</v>
      </c>
      <c r="D33" s="43"/>
      <c r="E33" s="36">
        <f t="shared" si="2"/>
        <v>4400000</v>
      </c>
      <c r="F33" s="37">
        <v>4400000</v>
      </c>
      <c r="G33" s="45"/>
      <c r="H33" s="39">
        <f t="shared" si="1"/>
        <v>4400000</v>
      </c>
    </row>
    <row r="34" spans="1:8">
      <c r="A34" s="30">
        <v>24</v>
      </c>
      <c r="B34" s="34" t="s">
        <v>62</v>
      </c>
      <c r="C34" s="35">
        <v>0</v>
      </c>
      <c r="D34" s="43"/>
      <c r="E34" s="36">
        <f t="shared" si="2"/>
        <v>0</v>
      </c>
      <c r="F34" s="37">
        <v>0</v>
      </c>
      <c r="G34" s="45"/>
      <c r="H34" s="39">
        <f t="shared" si="1"/>
        <v>0</v>
      </c>
    </row>
    <row r="35" spans="1:8">
      <c r="A35" s="30">
        <v>25</v>
      </c>
      <c r="B35" s="41" t="s">
        <v>63</v>
      </c>
      <c r="C35" s="35">
        <v>0</v>
      </c>
      <c r="D35" s="43"/>
      <c r="E35" s="36">
        <f t="shared" si="2"/>
        <v>0</v>
      </c>
      <c r="F35" s="37">
        <v>0</v>
      </c>
      <c r="G35" s="45"/>
      <c r="H35" s="39">
        <f t="shared" si="1"/>
        <v>0</v>
      </c>
    </row>
    <row r="36" spans="1:8">
      <c r="A36" s="30">
        <v>26</v>
      </c>
      <c r="B36" s="34" t="s">
        <v>64</v>
      </c>
      <c r="C36" s="35">
        <v>0</v>
      </c>
      <c r="D36" s="43"/>
      <c r="E36" s="36">
        <f t="shared" si="2"/>
        <v>0</v>
      </c>
      <c r="F36" s="37">
        <v>0</v>
      </c>
      <c r="G36" s="45"/>
      <c r="H36" s="39">
        <f t="shared" si="1"/>
        <v>0</v>
      </c>
    </row>
    <row r="37" spans="1:8">
      <c r="A37" s="30">
        <v>27</v>
      </c>
      <c r="B37" s="34" t="s">
        <v>65</v>
      </c>
      <c r="C37" s="35">
        <v>0</v>
      </c>
      <c r="D37" s="43"/>
      <c r="E37" s="36">
        <f t="shared" si="2"/>
        <v>0</v>
      </c>
      <c r="F37" s="37">
        <v>0</v>
      </c>
      <c r="G37" s="45"/>
      <c r="H37" s="39">
        <f t="shared" si="1"/>
        <v>0</v>
      </c>
    </row>
    <row r="38" spans="1:8">
      <c r="A38" s="30">
        <v>28</v>
      </c>
      <c r="B38" s="34" t="s">
        <v>66</v>
      </c>
      <c r="C38" s="35">
        <v>164989341.27999976</v>
      </c>
      <c r="D38" s="43"/>
      <c r="E38" s="36">
        <f t="shared" si="2"/>
        <v>164989341.27999976</v>
      </c>
      <c r="F38" s="37">
        <v>129781303.05999966</v>
      </c>
      <c r="G38" s="45"/>
      <c r="H38" s="39">
        <f t="shared" si="1"/>
        <v>129781303.05999966</v>
      </c>
    </row>
    <row r="39" spans="1:8">
      <c r="A39" s="30">
        <v>29</v>
      </c>
      <c r="B39" s="34" t="s">
        <v>67</v>
      </c>
      <c r="C39" s="35">
        <v>396459</v>
      </c>
      <c r="D39" s="43"/>
      <c r="E39" s="36">
        <f t="shared" si="2"/>
        <v>396459</v>
      </c>
      <c r="F39" s="37">
        <v>304401.28999999998</v>
      </c>
      <c r="G39" s="45"/>
      <c r="H39" s="39">
        <f t="shared" si="1"/>
        <v>304401.28999999998</v>
      </c>
    </row>
    <row r="40" spans="1:8">
      <c r="A40" s="30">
        <v>30</v>
      </c>
      <c r="B40" s="294" t="s">
        <v>266</v>
      </c>
      <c r="C40" s="35">
        <v>169785800.27999976</v>
      </c>
      <c r="D40" s="43"/>
      <c r="E40" s="36">
        <f t="shared" si="2"/>
        <v>169785800.27999976</v>
      </c>
      <c r="F40" s="37">
        <v>134485704.34999967</v>
      </c>
      <c r="G40" s="45"/>
      <c r="H40" s="39">
        <f t="shared" si="1"/>
        <v>134485704.34999967</v>
      </c>
    </row>
    <row r="41" spans="1:8" ht="15" thickBot="1">
      <c r="A41" s="47">
        <v>31</v>
      </c>
      <c r="B41" s="48" t="s">
        <v>68</v>
      </c>
      <c r="C41" s="49">
        <f>C31+C40</f>
        <v>1257447296.9006348</v>
      </c>
      <c r="D41" s="49">
        <f>D31+D40</f>
        <v>240278028.55409247</v>
      </c>
      <c r="E41" s="49">
        <f>C41+D41</f>
        <v>1497725325.4547272</v>
      </c>
      <c r="F41" s="49">
        <f>F31+F40</f>
        <v>926956637.01905215</v>
      </c>
      <c r="G41" s="49">
        <f>G31+G40</f>
        <v>246541473.60961467</v>
      </c>
      <c r="H41" s="50">
        <f>F41+G41</f>
        <v>1173498110.6286669</v>
      </c>
    </row>
    <row r="43" spans="1:8">
      <c r="B43" s="51"/>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52"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3" t="str">
        <f>'Info '!C2</f>
        <v>JSC "CREDO BANK"</v>
      </c>
      <c r="C1" s="3">
        <f>'Info '!D2</f>
        <v>0</v>
      </c>
    </row>
    <row r="2" spans="1:8">
      <c r="A2" s="2" t="s">
        <v>32</v>
      </c>
      <c r="B2" s="463">
        <f>'1. key ratios '!B2</f>
        <v>44377</v>
      </c>
      <c r="C2" s="462"/>
      <c r="D2" s="7"/>
      <c r="E2" s="7"/>
      <c r="F2" s="7"/>
      <c r="G2" s="7"/>
      <c r="H2" s="7"/>
    </row>
    <row r="3" spans="1:8">
      <c r="A3" s="2"/>
      <c r="B3" s="3"/>
      <c r="C3" s="6"/>
      <c r="D3" s="7"/>
      <c r="E3" s="7"/>
      <c r="F3" s="7"/>
      <c r="G3" s="7"/>
      <c r="H3" s="7"/>
    </row>
    <row r="4" spans="1:8" ht="13.5" thickBot="1">
      <c r="A4" s="53" t="s">
        <v>195</v>
      </c>
      <c r="B4" s="246" t="s">
        <v>23</v>
      </c>
      <c r="C4" s="23"/>
      <c r="D4" s="25"/>
      <c r="E4" s="25"/>
      <c r="F4" s="26"/>
      <c r="G4" s="26"/>
      <c r="H4" s="54" t="s">
        <v>74</v>
      </c>
    </row>
    <row r="5" spans="1:8">
      <c r="A5" s="55" t="s">
        <v>7</v>
      </c>
      <c r="B5" s="56"/>
      <c r="C5" s="664" t="s">
        <v>69</v>
      </c>
      <c r="D5" s="665"/>
      <c r="E5" s="666"/>
      <c r="F5" s="664" t="s">
        <v>73</v>
      </c>
      <c r="G5" s="665"/>
      <c r="H5" s="667"/>
    </row>
    <row r="6" spans="1:8">
      <c r="A6" s="57" t="s">
        <v>7</v>
      </c>
      <c r="B6" s="58"/>
      <c r="C6" s="59" t="s">
        <v>70</v>
      </c>
      <c r="D6" s="59" t="s">
        <v>71</v>
      </c>
      <c r="E6" s="59" t="s">
        <v>72</v>
      </c>
      <c r="F6" s="59" t="s">
        <v>70</v>
      </c>
      <c r="G6" s="59" t="s">
        <v>71</v>
      </c>
      <c r="H6" s="60" t="s">
        <v>72</v>
      </c>
    </row>
    <row r="7" spans="1:8">
      <c r="A7" s="61"/>
      <c r="B7" s="246" t="s">
        <v>194</v>
      </c>
      <c r="C7" s="62"/>
      <c r="D7" s="62"/>
      <c r="E7" s="62"/>
      <c r="F7" s="62"/>
      <c r="G7" s="62"/>
      <c r="H7" s="63"/>
    </row>
    <row r="8" spans="1:8">
      <c r="A8" s="61">
        <v>1</v>
      </c>
      <c r="B8" s="64" t="s">
        <v>193</v>
      </c>
      <c r="C8" s="62">
        <v>2560895.4</v>
      </c>
      <c r="D8" s="62">
        <v>-163607.97</v>
      </c>
      <c r="E8" s="592">
        <f t="shared" ref="E8:E22" si="0">C8+D8</f>
        <v>2397287.4299999997</v>
      </c>
      <c r="F8" s="62">
        <v>1055612.1399999999</v>
      </c>
      <c r="G8" s="62">
        <v>46682.64</v>
      </c>
      <c r="H8" s="593">
        <f t="shared" ref="H8:H22" si="1">F8+G8</f>
        <v>1102294.7799999998</v>
      </c>
    </row>
    <row r="9" spans="1:8">
      <c r="A9" s="61">
        <v>2</v>
      </c>
      <c r="B9" s="64" t="s">
        <v>192</v>
      </c>
      <c r="C9" s="65">
        <f>C10+C11+C12+C13+C14+C15+C16+C17+C18</f>
        <v>103032103.92</v>
      </c>
      <c r="D9" s="65">
        <f>D10+D11+D12+D13+D14+D15+D16+D17+D18</f>
        <v>3737936.98</v>
      </c>
      <c r="E9" s="592">
        <f t="shared" si="0"/>
        <v>106770040.90000001</v>
      </c>
      <c r="F9" s="65">
        <f>F10+F11+F12+F13+F14+F15+F16+F17+F18</f>
        <v>80907591.179999992</v>
      </c>
      <c r="G9" s="65">
        <f>G10+G11+G12+G13+G14+G15+G16+G17+G18</f>
        <v>3218396.3499999996</v>
      </c>
      <c r="H9" s="593">
        <f t="shared" si="1"/>
        <v>84125987.529999986</v>
      </c>
    </row>
    <row r="10" spans="1:8">
      <c r="A10" s="61">
        <v>2.1</v>
      </c>
      <c r="B10" s="66" t="s">
        <v>191</v>
      </c>
      <c r="C10" s="62">
        <v>0</v>
      </c>
      <c r="D10" s="62">
        <v>0</v>
      </c>
      <c r="E10" s="592">
        <f t="shared" si="0"/>
        <v>0</v>
      </c>
      <c r="F10" s="62">
        <v>0</v>
      </c>
      <c r="G10" s="62">
        <v>0</v>
      </c>
      <c r="H10" s="593">
        <f t="shared" si="1"/>
        <v>0</v>
      </c>
    </row>
    <row r="11" spans="1:8">
      <c r="A11" s="61">
        <v>2.2000000000000002</v>
      </c>
      <c r="B11" s="66" t="s">
        <v>190</v>
      </c>
      <c r="C11" s="62">
        <v>334508.56</v>
      </c>
      <c r="D11" s="62">
        <v>640533.82999999996</v>
      </c>
      <c r="E11" s="592">
        <f t="shared" si="0"/>
        <v>975042.3899999999</v>
      </c>
      <c r="F11" s="62">
        <v>228060.45</v>
      </c>
      <c r="G11" s="62">
        <v>565188.66</v>
      </c>
      <c r="H11" s="593">
        <f t="shared" si="1"/>
        <v>793249.1100000001</v>
      </c>
    </row>
    <row r="12" spans="1:8">
      <c r="A12" s="61">
        <v>2.2999999999999998</v>
      </c>
      <c r="B12" s="66" t="s">
        <v>189</v>
      </c>
      <c r="C12" s="62">
        <v>0</v>
      </c>
      <c r="D12" s="62">
        <v>0</v>
      </c>
      <c r="E12" s="592">
        <f t="shared" si="0"/>
        <v>0</v>
      </c>
      <c r="F12" s="62">
        <v>0</v>
      </c>
      <c r="G12" s="62">
        <v>0</v>
      </c>
      <c r="H12" s="593">
        <f t="shared" si="1"/>
        <v>0</v>
      </c>
    </row>
    <row r="13" spans="1:8">
      <c r="A13" s="61">
        <v>2.4</v>
      </c>
      <c r="B13" s="66" t="s">
        <v>188</v>
      </c>
      <c r="C13" s="62">
        <v>50648.6</v>
      </c>
      <c r="D13" s="62">
        <v>13394.7</v>
      </c>
      <c r="E13" s="592">
        <f t="shared" si="0"/>
        <v>64043.3</v>
      </c>
      <c r="F13" s="62">
        <v>7086.03</v>
      </c>
      <c r="G13" s="62">
        <v>15833.22</v>
      </c>
      <c r="H13" s="593">
        <f t="shared" si="1"/>
        <v>22919.25</v>
      </c>
    </row>
    <row r="14" spans="1:8">
      <c r="A14" s="61">
        <v>2.5</v>
      </c>
      <c r="B14" s="66" t="s">
        <v>187</v>
      </c>
      <c r="C14" s="62">
        <v>41238.639999999999</v>
      </c>
      <c r="D14" s="62">
        <v>113680.97</v>
      </c>
      <c r="E14" s="592">
        <f t="shared" si="0"/>
        <v>154919.60999999999</v>
      </c>
      <c r="F14" s="62">
        <v>11436.42</v>
      </c>
      <c r="G14" s="62">
        <v>81081.36</v>
      </c>
      <c r="H14" s="593">
        <f t="shared" si="1"/>
        <v>92517.78</v>
      </c>
    </row>
    <row r="15" spans="1:8">
      <c r="A15" s="61">
        <v>2.6</v>
      </c>
      <c r="B15" s="66" t="s">
        <v>186</v>
      </c>
      <c r="C15" s="62">
        <v>133186.54</v>
      </c>
      <c r="D15" s="62">
        <v>95571.86</v>
      </c>
      <c r="E15" s="592">
        <f t="shared" si="0"/>
        <v>228758.40000000002</v>
      </c>
      <c r="F15" s="62">
        <v>69578.94</v>
      </c>
      <c r="G15" s="62">
        <v>43903.99</v>
      </c>
      <c r="H15" s="593">
        <f t="shared" si="1"/>
        <v>113482.93</v>
      </c>
    </row>
    <row r="16" spans="1:8">
      <c r="A16" s="61">
        <v>2.7</v>
      </c>
      <c r="B16" s="66" t="s">
        <v>185</v>
      </c>
      <c r="C16" s="62">
        <v>42002.61</v>
      </c>
      <c r="D16" s="62">
        <v>60419.17</v>
      </c>
      <c r="E16" s="592">
        <f t="shared" si="0"/>
        <v>102421.78</v>
      </c>
      <c r="F16" s="62">
        <v>26948.04</v>
      </c>
      <c r="G16" s="62">
        <v>63782.49</v>
      </c>
      <c r="H16" s="593">
        <f t="shared" si="1"/>
        <v>90730.53</v>
      </c>
    </row>
    <row r="17" spans="1:8">
      <c r="A17" s="61">
        <v>2.8</v>
      </c>
      <c r="B17" s="66" t="s">
        <v>184</v>
      </c>
      <c r="C17" s="62">
        <v>102385802.14</v>
      </c>
      <c r="D17" s="62">
        <v>2791825.47</v>
      </c>
      <c r="E17" s="592">
        <f t="shared" si="0"/>
        <v>105177627.61</v>
      </c>
      <c r="F17" s="62">
        <v>80525147.629999995</v>
      </c>
      <c r="G17" s="62">
        <v>2426548.79</v>
      </c>
      <c r="H17" s="593">
        <f t="shared" si="1"/>
        <v>82951696.420000002</v>
      </c>
    </row>
    <row r="18" spans="1:8">
      <c r="A18" s="61">
        <v>2.9</v>
      </c>
      <c r="B18" s="66" t="s">
        <v>183</v>
      </c>
      <c r="C18" s="62">
        <v>44716.83</v>
      </c>
      <c r="D18" s="62">
        <v>22510.98</v>
      </c>
      <c r="E18" s="592">
        <f t="shared" si="0"/>
        <v>67227.81</v>
      </c>
      <c r="F18" s="62">
        <v>39333.67</v>
      </c>
      <c r="G18" s="62">
        <v>22057.84</v>
      </c>
      <c r="H18" s="593">
        <f t="shared" si="1"/>
        <v>61391.509999999995</v>
      </c>
    </row>
    <row r="19" spans="1:8">
      <c r="A19" s="61">
        <v>3</v>
      </c>
      <c r="B19" s="64" t="s">
        <v>182</v>
      </c>
      <c r="C19" s="62">
        <v>6371608.8899999997</v>
      </c>
      <c r="D19" s="62">
        <v>94621.29</v>
      </c>
      <c r="E19" s="592">
        <f t="shared" si="0"/>
        <v>6466230.1799999997</v>
      </c>
      <c r="F19" s="62">
        <v>2160525.35</v>
      </c>
      <c r="G19" s="62">
        <v>51594.47</v>
      </c>
      <c r="H19" s="593">
        <f t="shared" si="1"/>
        <v>2212119.8200000003</v>
      </c>
    </row>
    <row r="20" spans="1:8">
      <c r="A20" s="61">
        <v>4</v>
      </c>
      <c r="B20" s="64" t="s">
        <v>181</v>
      </c>
      <c r="C20" s="62">
        <v>1823332.29</v>
      </c>
      <c r="D20" s="62">
        <v>0</v>
      </c>
      <c r="E20" s="592">
        <f t="shared" si="0"/>
        <v>1823332.29</v>
      </c>
      <c r="F20" s="62">
        <v>1305205.5900000001</v>
      </c>
      <c r="G20" s="62">
        <v>0</v>
      </c>
      <c r="H20" s="593">
        <f t="shared" si="1"/>
        <v>1305205.5900000001</v>
      </c>
    </row>
    <row r="21" spans="1:8">
      <c r="A21" s="61">
        <v>5</v>
      </c>
      <c r="B21" s="64" t="s">
        <v>180</v>
      </c>
      <c r="C21" s="62">
        <v>0</v>
      </c>
      <c r="D21" s="62">
        <v>0</v>
      </c>
      <c r="E21" s="592">
        <f t="shared" si="0"/>
        <v>0</v>
      </c>
      <c r="F21" s="62">
        <v>0</v>
      </c>
      <c r="G21" s="62">
        <v>0</v>
      </c>
      <c r="H21" s="593">
        <f t="shared" si="1"/>
        <v>0</v>
      </c>
    </row>
    <row r="22" spans="1:8">
      <c r="A22" s="61">
        <v>6</v>
      </c>
      <c r="B22" s="67" t="s">
        <v>179</v>
      </c>
      <c r="C22" s="65">
        <f>C8+C9+C19+C20+C21</f>
        <v>113787940.50000001</v>
      </c>
      <c r="D22" s="65">
        <f>D8+D9+D19+D20+D21</f>
        <v>3668950.3</v>
      </c>
      <c r="E22" s="592">
        <f t="shared" si="0"/>
        <v>117456890.80000001</v>
      </c>
      <c r="F22" s="65">
        <f>F8+F9+F19+F20+F21</f>
        <v>85428934.25999999</v>
      </c>
      <c r="G22" s="65">
        <f>G8+G9+G19+G20+G21</f>
        <v>3316673.46</v>
      </c>
      <c r="H22" s="593">
        <f t="shared" si="1"/>
        <v>88745607.719999984</v>
      </c>
    </row>
    <row r="23" spans="1:8">
      <c r="A23" s="61"/>
      <c r="B23" s="246" t="s">
        <v>178</v>
      </c>
      <c r="C23" s="68"/>
      <c r="D23" s="68"/>
      <c r="E23" s="69"/>
      <c r="F23" s="68"/>
      <c r="G23" s="68"/>
      <c r="H23" s="70"/>
    </row>
    <row r="24" spans="1:8">
      <c r="A24" s="61">
        <v>7</v>
      </c>
      <c r="B24" s="64" t="s">
        <v>177</v>
      </c>
      <c r="C24" s="62">
        <v>586655.30000000005</v>
      </c>
      <c r="D24" s="62">
        <v>20566.3</v>
      </c>
      <c r="E24" s="592">
        <f t="shared" ref="E24:E31" si="2">C24+D24</f>
        <v>607221.60000000009</v>
      </c>
      <c r="F24" s="62">
        <v>145180.07999999999</v>
      </c>
      <c r="G24" s="62">
        <v>25728.3</v>
      </c>
      <c r="H24" s="593">
        <f t="shared" ref="H24:H31" si="3">F24+G24</f>
        <v>170908.37999999998</v>
      </c>
    </row>
    <row r="25" spans="1:8">
      <c r="A25" s="61">
        <v>8</v>
      </c>
      <c r="B25" s="64" t="s">
        <v>176</v>
      </c>
      <c r="C25" s="62">
        <v>3737885.2800000003</v>
      </c>
      <c r="D25" s="62">
        <v>146338.18</v>
      </c>
      <c r="E25" s="592">
        <f t="shared" si="2"/>
        <v>3884223.4600000004</v>
      </c>
      <c r="F25" s="62">
        <v>1990482.9400000002</v>
      </c>
      <c r="G25" s="62">
        <v>150710.71</v>
      </c>
      <c r="H25" s="593">
        <f t="shared" si="3"/>
        <v>2141193.6500000004</v>
      </c>
    </row>
    <row r="26" spans="1:8">
      <c r="A26" s="61">
        <v>9</v>
      </c>
      <c r="B26" s="64" t="s">
        <v>175</v>
      </c>
      <c r="C26" s="62">
        <v>0</v>
      </c>
      <c r="D26" s="62">
        <v>1568.36</v>
      </c>
      <c r="E26" s="592">
        <f t="shared" si="2"/>
        <v>1568.36</v>
      </c>
      <c r="F26" s="62">
        <v>543134.24</v>
      </c>
      <c r="G26" s="62">
        <v>49599.14</v>
      </c>
      <c r="H26" s="593">
        <f t="shared" si="3"/>
        <v>592733.38</v>
      </c>
    </row>
    <row r="27" spans="1:8">
      <c r="A27" s="61">
        <v>10</v>
      </c>
      <c r="B27" s="64" t="s">
        <v>174</v>
      </c>
      <c r="C27" s="62">
        <v>0</v>
      </c>
      <c r="D27" s="62">
        <v>0</v>
      </c>
      <c r="E27" s="592">
        <f t="shared" si="2"/>
        <v>0</v>
      </c>
      <c r="F27" s="62">
        <v>0</v>
      </c>
      <c r="G27" s="62">
        <v>0</v>
      </c>
      <c r="H27" s="593">
        <f t="shared" si="3"/>
        <v>0</v>
      </c>
    </row>
    <row r="28" spans="1:8">
      <c r="A28" s="61">
        <v>11</v>
      </c>
      <c r="B28" s="64" t="s">
        <v>173</v>
      </c>
      <c r="C28" s="62">
        <v>48937465.390000001</v>
      </c>
      <c r="D28" s="62">
        <v>5339068.3</v>
      </c>
      <c r="E28" s="592">
        <f t="shared" si="2"/>
        <v>54276533.689999998</v>
      </c>
      <c r="F28" s="62">
        <v>41023246.170000002</v>
      </c>
      <c r="G28" s="62">
        <v>3820276.15</v>
      </c>
      <c r="H28" s="593">
        <f t="shared" si="3"/>
        <v>44843522.32</v>
      </c>
    </row>
    <row r="29" spans="1:8">
      <c r="A29" s="61">
        <v>12</v>
      </c>
      <c r="B29" s="64" t="s">
        <v>172</v>
      </c>
      <c r="C29" s="62">
        <v>0</v>
      </c>
      <c r="D29" s="62">
        <v>0</v>
      </c>
      <c r="E29" s="592">
        <f t="shared" si="2"/>
        <v>0</v>
      </c>
      <c r="F29" s="62">
        <v>0</v>
      </c>
      <c r="G29" s="62">
        <v>0</v>
      </c>
      <c r="H29" s="593">
        <f t="shared" si="3"/>
        <v>0</v>
      </c>
    </row>
    <row r="30" spans="1:8">
      <c r="A30" s="61">
        <v>13</v>
      </c>
      <c r="B30" s="71" t="s">
        <v>171</v>
      </c>
      <c r="C30" s="65">
        <f>C24+C25+C26+C27+C28+C29</f>
        <v>53262005.969999999</v>
      </c>
      <c r="D30" s="65">
        <f>D24+D25+D26+D27+D28+D29</f>
        <v>5507541.1399999997</v>
      </c>
      <c r="E30" s="592">
        <f t="shared" si="2"/>
        <v>58769547.109999999</v>
      </c>
      <c r="F30" s="65">
        <f>F24+F25+F26+F27+F28+F29</f>
        <v>43702043.43</v>
      </c>
      <c r="G30" s="65">
        <f>G24+G25+G26+G27+G28+G29</f>
        <v>4046314.3</v>
      </c>
      <c r="H30" s="593">
        <f t="shared" si="3"/>
        <v>47748357.729999997</v>
      </c>
    </row>
    <row r="31" spans="1:8">
      <c r="A31" s="61">
        <v>14</v>
      </c>
      <c r="B31" s="71" t="s">
        <v>170</v>
      </c>
      <c r="C31" s="65">
        <f>C22-C30</f>
        <v>60525934.530000016</v>
      </c>
      <c r="D31" s="65">
        <f>D22-D30</f>
        <v>-1838590.8399999999</v>
      </c>
      <c r="E31" s="592">
        <f t="shared" si="2"/>
        <v>58687343.690000013</v>
      </c>
      <c r="F31" s="65">
        <f>F22-F30</f>
        <v>41726890.829999991</v>
      </c>
      <c r="G31" s="65">
        <f>G22-G30</f>
        <v>-729640.83999999985</v>
      </c>
      <c r="H31" s="593">
        <f t="shared" si="3"/>
        <v>40997249.989999995</v>
      </c>
    </row>
    <row r="32" spans="1:8">
      <c r="A32" s="61"/>
      <c r="B32" s="72"/>
      <c r="C32" s="72"/>
      <c r="D32" s="73"/>
      <c r="E32" s="69"/>
      <c r="F32" s="73"/>
      <c r="G32" s="73"/>
      <c r="H32" s="70"/>
    </row>
    <row r="33" spans="1:8">
      <c r="A33" s="61"/>
      <c r="B33" s="72" t="s">
        <v>169</v>
      </c>
      <c r="C33" s="68"/>
      <c r="D33" s="68"/>
      <c r="E33" s="69"/>
      <c r="F33" s="68"/>
      <c r="G33" s="68"/>
      <c r="H33" s="70"/>
    </row>
    <row r="34" spans="1:8">
      <c r="A34" s="61">
        <v>15</v>
      </c>
      <c r="B34" s="74" t="s">
        <v>168</v>
      </c>
      <c r="C34" s="75">
        <f>C35-C36</f>
        <v>32464987.640000008</v>
      </c>
      <c r="D34" s="75">
        <f>D35-D36</f>
        <v>-560734.9600000002</v>
      </c>
      <c r="E34" s="592">
        <f t="shared" ref="E34:E45" si="4">C34+D34</f>
        <v>31904252.680000007</v>
      </c>
      <c r="F34" s="75">
        <f>F35-F36</f>
        <v>21721688.090000011</v>
      </c>
      <c r="G34" s="75">
        <f>G35-G36</f>
        <v>-466423.76</v>
      </c>
      <c r="H34" s="592">
        <f t="shared" ref="H34:H45" si="5">F34+G34</f>
        <v>21255264.330000009</v>
      </c>
    </row>
    <row r="35" spans="1:8">
      <c r="A35" s="61">
        <v>15.1</v>
      </c>
      <c r="B35" s="66" t="s">
        <v>167</v>
      </c>
      <c r="C35" s="62">
        <v>37312374.290000007</v>
      </c>
      <c r="D35" s="62">
        <v>974137.5299999998</v>
      </c>
      <c r="E35" s="592">
        <f t="shared" si="4"/>
        <v>38286511.820000008</v>
      </c>
      <c r="F35" s="62">
        <v>25142636.680000011</v>
      </c>
      <c r="G35" s="62">
        <v>858598.06</v>
      </c>
      <c r="H35" s="592">
        <f t="shared" si="5"/>
        <v>26001234.74000001</v>
      </c>
    </row>
    <row r="36" spans="1:8">
      <c r="A36" s="61">
        <v>15.2</v>
      </c>
      <c r="B36" s="66" t="s">
        <v>166</v>
      </c>
      <c r="C36" s="62">
        <v>4847386.6500000004</v>
      </c>
      <c r="D36" s="62">
        <v>1534872.49</v>
      </c>
      <c r="E36" s="592">
        <f t="shared" si="4"/>
        <v>6382259.1400000006</v>
      </c>
      <c r="F36" s="62">
        <v>3420948.5900000003</v>
      </c>
      <c r="G36" s="62">
        <v>1325021.82</v>
      </c>
      <c r="H36" s="592">
        <f t="shared" si="5"/>
        <v>4745970.41</v>
      </c>
    </row>
    <row r="37" spans="1:8">
      <c r="A37" s="61">
        <v>16</v>
      </c>
      <c r="B37" s="64" t="s">
        <v>165</v>
      </c>
      <c r="C37" s="62">
        <v>0</v>
      </c>
      <c r="D37" s="62">
        <v>0</v>
      </c>
      <c r="E37" s="592">
        <f t="shared" si="4"/>
        <v>0</v>
      </c>
      <c r="F37" s="62">
        <v>0</v>
      </c>
      <c r="G37" s="62">
        <v>0</v>
      </c>
      <c r="H37" s="592">
        <f t="shared" si="5"/>
        <v>0</v>
      </c>
    </row>
    <row r="38" spans="1:8">
      <c r="A38" s="61">
        <v>17</v>
      </c>
      <c r="B38" s="64" t="s">
        <v>164</v>
      </c>
      <c r="C38" s="62">
        <v>0</v>
      </c>
      <c r="D38" s="62">
        <v>0</v>
      </c>
      <c r="E38" s="592">
        <f t="shared" si="4"/>
        <v>0</v>
      </c>
      <c r="F38" s="62">
        <v>0</v>
      </c>
      <c r="G38" s="62">
        <v>0</v>
      </c>
      <c r="H38" s="592">
        <f t="shared" si="5"/>
        <v>0</v>
      </c>
    </row>
    <row r="39" spans="1:8">
      <c r="A39" s="61">
        <v>18</v>
      </c>
      <c r="B39" s="64" t="s">
        <v>163</v>
      </c>
      <c r="C39" s="62">
        <v>0</v>
      </c>
      <c r="D39" s="62">
        <v>0</v>
      </c>
      <c r="E39" s="592">
        <f t="shared" si="4"/>
        <v>0</v>
      </c>
      <c r="F39" s="62">
        <v>0</v>
      </c>
      <c r="G39" s="62">
        <v>0</v>
      </c>
      <c r="H39" s="592">
        <f t="shared" si="5"/>
        <v>0</v>
      </c>
    </row>
    <row r="40" spans="1:8">
      <c r="A40" s="61">
        <v>19</v>
      </c>
      <c r="B40" s="64" t="s">
        <v>162</v>
      </c>
      <c r="C40" s="62">
        <v>-2089374.6600000006</v>
      </c>
      <c r="D40" s="62"/>
      <c r="E40" s="592">
        <f t="shared" si="4"/>
        <v>-2089374.6600000006</v>
      </c>
      <c r="F40" s="62">
        <v>212638.06999999983</v>
      </c>
      <c r="G40" s="62"/>
      <c r="H40" s="592">
        <f t="shared" si="5"/>
        <v>212638.06999999983</v>
      </c>
    </row>
    <row r="41" spans="1:8">
      <c r="A41" s="61">
        <v>20</v>
      </c>
      <c r="B41" s="64" t="s">
        <v>161</v>
      </c>
      <c r="C41" s="62">
        <v>-682716.8600002937</v>
      </c>
      <c r="D41" s="62"/>
      <c r="E41" s="592">
        <f t="shared" si="4"/>
        <v>-682716.8600002937</v>
      </c>
      <c r="F41" s="62">
        <v>-760552.14000034332</v>
      </c>
      <c r="G41" s="62"/>
      <c r="H41" s="592">
        <f t="shared" si="5"/>
        <v>-760552.14000034332</v>
      </c>
    </row>
    <row r="42" spans="1:8">
      <c r="A42" s="61">
        <v>21</v>
      </c>
      <c r="B42" s="64" t="s">
        <v>160</v>
      </c>
      <c r="C42" s="62">
        <v>14648.570000000036</v>
      </c>
      <c r="D42" s="62">
        <v>0</v>
      </c>
      <c r="E42" s="592">
        <f t="shared" si="4"/>
        <v>14648.570000000036</v>
      </c>
      <c r="F42" s="62">
        <v>-12636.939999999999</v>
      </c>
      <c r="G42" s="62">
        <v>0</v>
      </c>
      <c r="H42" s="592">
        <f t="shared" si="5"/>
        <v>-12636.939999999999</v>
      </c>
    </row>
    <row r="43" spans="1:8">
      <c r="A43" s="61">
        <v>22</v>
      </c>
      <c r="B43" s="64" t="s">
        <v>159</v>
      </c>
      <c r="C43" s="62">
        <v>12549.82</v>
      </c>
      <c r="D43" s="62">
        <v>72.489999999999995</v>
      </c>
      <c r="E43" s="592">
        <f t="shared" si="4"/>
        <v>12622.31</v>
      </c>
      <c r="F43" s="62">
        <v>286771.34999999998</v>
      </c>
      <c r="G43" s="62">
        <v>98.69</v>
      </c>
      <c r="H43" s="592">
        <f t="shared" si="5"/>
        <v>286870.03999999998</v>
      </c>
    </row>
    <row r="44" spans="1:8">
      <c r="A44" s="61">
        <v>23</v>
      </c>
      <c r="B44" s="64" t="s">
        <v>158</v>
      </c>
      <c r="C44" s="62">
        <v>247371.10000000003</v>
      </c>
      <c r="D44" s="62">
        <v>0</v>
      </c>
      <c r="E44" s="592">
        <f t="shared" si="4"/>
        <v>247371.10000000003</v>
      </c>
      <c r="F44" s="62">
        <v>526844.97</v>
      </c>
      <c r="G44" s="62">
        <v>0</v>
      </c>
      <c r="H44" s="592">
        <f t="shared" si="5"/>
        <v>526844.97</v>
      </c>
    </row>
    <row r="45" spans="1:8">
      <c r="A45" s="61">
        <v>24</v>
      </c>
      <c r="B45" s="71" t="s">
        <v>273</v>
      </c>
      <c r="C45" s="65">
        <f>C34+C37+C38+C39+C40+C41+C42+C43+C44</f>
        <v>29967465.609999716</v>
      </c>
      <c r="D45" s="65">
        <f>D34+D37+D38+D39+D40+D41+D42+D43+D44</f>
        <v>-560662.4700000002</v>
      </c>
      <c r="E45" s="592">
        <f t="shared" si="4"/>
        <v>29406803.139999717</v>
      </c>
      <c r="F45" s="65">
        <f>F34+F37+F38+F39+F40+F41+F42+F43+F44</f>
        <v>21974753.399999667</v>
      </c>
      <c r="G45" s="65">
        <f>G34+G37+G38+G39+G40+G41+G42+G43+G44</f>
        <v>-466325.07</v>
      </c>
      <c r="H45" s="592">
        <f t="shared" si="5"/>
        <v>21508428.329999667</v>
      </c>
    </row>
    <row r="46" spans="1:8">
      <c r="A46" s="61"/>
      <c r="B46" s="246" t="s">
        <v>157</v>
      </c>
      <c r="C46" s="68"/>
      <c r="D46" s="68"/>
      <c r="E46" s="69"/>
      <c r="F46" s="68"/>
      <c r="G46" s="68"/>
      <c r="H46" s="70"/>
    </row>
    <row r="47" spans="1:8">
      <c r="A47" s="61">
        <v>25</v>
      </c>
      <c r="B47" s="64" t="s">
        <v>156</v>
      </c>
      <c r="C47" s="62">
        <v>1197135.77</v>
      </c>
      <c r="D47" s="62">
        <v>107179.52</v>
      </c>
      <c r="E47" s="592">
        <f t="shared" ref="E47:E54" si="6">C47+D47</f>
        <v>1304315.29</v>
      </c>
      <c r="F47" s="62">
        <v>307696.51</v>
      </c>
      <c r="G47" s="62">
        <v>55149.91</v>
      </c>
      <c r="H47" s="593">
        <f t="shared" ref="H47:H54" si="7">F47+G47</f>
        <v>362846.42000000004</v>
      </c>
    </row>
    <row r="48" spans="1:8">
      <c r="A48" s="61">
        <v>26</v>
      </c>
      <c r="B48" s="64" t="s">
        <v>155</v>
      </c>
      <c r="C48" s="62">
        <v>1420321.15</v>
      </c>
      <c r="D48" s="62">
        <v>216828.93000000002</v>
      </c>
      <c r="E48" s="592">
        <f t="shared" si="6"/>
        <v>1637150.0799999998</v>
      </c>
      <c r="F48" s="62">
        <v>2468156.0599999996</v>
      </c>
      <c r="G48" s="62">
        <v>59632.6</v>
      </c>
      <c r="H48" s="593">
        <f t="shared" si="7"/>
        <v>2527788.6599999997</v>
      </c>
    </row>
    <row r="49" spans="1:8">
      <c r="A49" s="61">
        <v>27</v>
      </c>
      <c r="B49" s="64" t="s">
        <v>154</v>
      </c>
      <c r="C49" s="62">
        <v>39008257.539999999</v>
      </c>
      <c r="D49" s="62"/>
      <c r="E49" s="592">
        <f t="shared" si="6"/>
        <v>39008257.539999999</v>
      </c>
      <c r="F49" s="62">
        <v>33256622.770000007</v>
      </c>
      <c r="G49" s="62"/>
      <c r="H49" s="593">
        <f t="shared" si="7"/>
        <v>33256622.770000007</v>
      </c>
    </row>
    <row r="50" spans="1:8">
      <c r="A50" s="61">
        <v>28</v>
      </c>
      <c r="B50" s="64" t="s">
        <v>153</v>
      </c>
      <c r="C50" s="62">
        <v>486666.82999999996</v>
      </c>
      <c r="D50" s="62"/>
      <c r="E50" s="592">
        <f t="shared" si="6"/>
        <v>486666.82999999996</v>
      </c>
      <c r="F50" s="62">
        <v>265669.77</v>
      </c>
      <c r="G50" s="62"/>
      <c r="H50" s="593">
        <f t="shared" si="7"/>
        <v>265669.77</v>
      </c>
    </row>
    <row r="51" spans="1:8">
      <c r="A51" s="61">
        <v>29</v>
      </c>
      <c r="B51" s="64" t="s">
        <v>152</v>
      </c>
      <c r="C51" s="62">
        <v>5818585.4600000009</v>
      </c>
      <c r="D51" s="62"/>
      <c r="E51" s="592">
        <f t="shared" si="6"/>
        <v>5818585.4600000009</v>
      </c>
      <c r="F51" s="62">
        <v>6370509.3399999999</v>
      </c>
      <c r="G51" s="62"/>
      <c r="H51" s="593">
        <f t="shared" si="7"/>
        <v>6370509.3399999999</v>
      </c>
    </row>
    <row r="52" spans="1:8">
      <c r="A52" s="61">
        <v>30</v>
      </c>
      <c r="B52" s="64" t="s">
        <v>151</v>
      </c>
      <c r="C52" s="62">
        <v>7832216.1499999994</v>
      </c>
      <c r="D52" s="62">
        <v>911445.69000000006</v>
      </c>
      <c r="E52" s="592">
        <f t="shared" si="6"/>
        <v>8743661.8399999999</v>
      </c>
      <c r="F52" s="62">
        <v>5865943.0899999999</v>
      </c>
      <c r="G52" s="62">
        <v>35511.259999999995</v>
      </c>
      <c r="H52" s="593">
        <f t="shared" si="7"/>
        <v>5901454.3499999996</v>
      </c>
    </row>
    <row r="53" spans="1:8">
      <c r="A53" s="61">
        <v>31</v>
      </c>
      <c r="B53" s="71" t="s">
        <v>274</v>
      </c>
      <c r="C53" s="65">
        <f>C47+C48+C49+C50+C51+C52</f>
        <v>55763182.899999999</v>
      </c>
      <c r="D53" s="65">
        <f>D47+D48+D49+D50+D51+D52</f>
        <v>1235454.1400000001</v>
      </c>
      <c r="E53" s="592">
        <f t="shared" si="6"/>
        <v>56998637.039999999</v>
      </c>
      <c r="F53" s="65">
        <f>F47+F48+F49+F50+F51+F52</f>
        <v>48534597.540000007</v>
      </c>
      <c r="G53" s="65">
        <f>G47+G48+G49+G50+G51+G52</f>
        <v>150293.77000000002</v>
      </c>
      <c r="H53" s="592">
        <f t="shared" si="7"/>
        <v>48684891.31000001</v>
      </c>
    </row>
    <row r="54" spans="1:8">
      <c r="A54" s="61">
        <v>32</v>
      </c>
      <c r="B54" s="71" t="s">
        <v>275</v>
      </c>
      <c r="C54" s="65">
        <f>C45-C53</f>
        <v>-25795717.290000282</v>
      </c>
      <c r="D54" s="65">
        <f>D45-D53</f>
        <v>-1796116.6100000003</v>
      </c>
      <c r="E54" s="592">
        <f t="shared" si="6"/>
        <v>-27591833.900000282</v>
      </c>
      <c r="F54" s="65">
        <f>F45-F53</f>
        <v>-26559844.14000034</v>
      </c>
      <c r="G54" s="65">
        <f>G45-G53</f>
        <v>-616618.84000000008</v>
      </c>
      <c r="H54" s="592">
        <f t="shared" si="7"/>
        <v>-27176462.980000339</v>
      </c>
    </row>
    <row r="55" spans="1:8">
      <c r="A55" s="61"/>
      <c r="B55" s="72"/>
      <c r="C55" s="73"/>
      <c r="D55" s="73"/>
      <c r="E55" s="69"/>
      <c r="F55" s="73"/>
      <c r="G55" s="73"/>
      <c r="H55" s="70"/>
    </row>
    <row r="56" spans="1:8">
      <c r="A56" s="61">
        <v>33</v>
      </c>
      <c r="B56" s="71" t="s">
        <v>150</v>
      </c>
      <c r="C56" s="65">
        <f>C31+C54</f>
        <v>34730217.239999734</v>
      </c>
      <c r="D56" s="65">
        <f>D31+D54</f>
        <v>-3634707.45</v>
      </c>
      <c r="E56" s="592">
        <f>C56+D56</f>
        <v>31095509.789999735</v>
      </c>
      <c r="F56" s="594">
        <f>F31+F54</f>
        <v>15167046.689999651</v>
      </c>
      <c r="G56" s="594">
        <f>G31+G54</f>
        <v>-1346259.68</v>
      </c>
      <c r="H56" s="593">
        <f>F56+G56</f>
        <v>13820787.009999651</v>
      </c>
    </row>
    <row r="57" spans="1:8">
      <c r="A57" s="61"/>
      <c r="B57" s="72"/>
      <c r="C57" s="73"/>
      <c r="D57" s="73"/>
      <c r="E57" s="69"/>
      <c r="F57" s="73"/>
      <c r="G57" s="73"/>
      <c r="H57" s="70"/>
    </row>
    <row r="58" spans="1:8">
      <c r="A58" s="61">
        <v>34</v>
      </c>
      <c r="B58" s="64" t="s">
        <v>149</v>
      </c>
      <c r="C58" s="62">
        <v>11090675.689999998</v>
      </c>
      <c r="D58" s="62"/>
      <c r="E58" s="592">
        <f>C58+D58</f>
        <v>11090675.689999998</v>
      </c>
      <c r="F58" s="62">
        <v>15529866.739999998</v>
      </c>
      <c r="G58" s="62"/>
      <c r="H58" s="593">
        <f>F58+G58</f>
        <v>15529866.739999998</v>
      </c>
    </row>
    <row r="59" spans="1:8" s="247" customFormat="1">
      <c r="A59" s="61">
        <v>35</v>
      </c>
      <c r="B59" s="64" t="s">
        <v>148</v>
      </c>
      <c r="C59" s="62"/>
      <c r="D59" s="62"/>
      <c r="E59" s="592">
        <f>C59+D59</f>
        <v>0</v>
      </c>
      <c r="F59" s="62"/>
      <c r="G59" s="62"/>
      <c r="H59" s="593">
        <f>F59+G59</f>
        <v>0</v>
      </c>
    </row>
    <row r="60" spans="1:8">
      <c r="A60" s="61">
        <v>36</v>
      </c>
      <c r="B60" s="64" t="s">
        <v>147</v>
      </c>
      <c r="C60" s="62">
        <v>256468.54</v>
      </c>
      <c r="D60" s="62"/>
      <c r="E60" s="592">
        <f>C60+D60</f>
        <v>256468.54</v>
      </c>
      <c r="F60" s="62">
        <v>389696.63</v>
      </c>
      <c r="G60" s="62"/>
      <c r="H60" s="593">
        <f>F60+G60</f>
        <v>389696.63</v>
      </c>
    </row>
    <row r="61" spans="1:8">
      <c r="A61" s="61">
        <v>37</v>
      </c>
      <c r="B61" s="71" t="s">
        <v>146</v>
      </c>
      <c r="C61" s="65">
        <f>C58+C59+C60</f>
        <v>11347144.229999997</v>
      </c>
      <c r="D61" s="65">
        <f>D58+D59+D60</f>
        <v>0</v>
      </c>
      <c r="E61" s="592">
        <f>C61+D61</f>
        <v>11347144.229999997</v>
      </c>
      <c r="F61" s="65">
        <f>F58+F59+F60</f>
        <v>15919563.369999999</v>
      </c>
      <c r="G61" s="65">
        <f>G58+G59+G60</f>
        <v>0</v>
      </c>
      <c r="H61" s="593">
        <f>F61+G61</f>
        <v>15919563.369999999</v>
      </c>
    </row>
    <row r="62" spans="1:8">
      <c r="A62" s="61"/>
      <c r="B62" s="76"/>
      <c r="C62" s="68"/>
      <c r="D62" s="68"/>
      <c r="E62" s="69"/>
      <c r="F62" s="68"/>
      <c r="G62" s="68"/>
      <c r="H62" s="596"/>
    </row>
    <row r="63" spans="1:8">
      <c r="A63" s="61">
        <v>38</v>
      </c>
      <c r="B63" s="77" t="s">
        <v>145</v>
      </c>
      <c r="C63" s="65">
        <f>C56-C61</f>
        <v>23383073.009999737</v>
      </c>
      <c r="D63" s="65">
        <f>D56-D61</f>
        <v>-3634707.45</v>
      </c>
      <c r="E63" s="592">
        <f>C63+D63</f>
        <v>19748365.559999738</v>
      </c>
      <c r="F63" s="65">
        <f>F56-F61</f>
        <v>-752516.68000034802</v>
      </c>
      <c r="G63" s="65">
        <f>G56-G61</f>
        <v>-1346259.68</v>
      </c>
      <c r="H63" s="593">
        <f>F63+G63</f>
        <v>-2098776.3600003477</v>
      </c>
    </row>
    <row r="64" spans="1:8">
      <c r="A64" s="57">
        <v>39</v>
      </c>
      <c r="B64" s="64" t="s">
        <v>144</v>
      </c>
      <c r="C64" s="78">
        <v>3216986.33</v>
      </c>
      <c r="D64" s="78"/>
      <c r="E64" s="592">
        <f>C64+D64</f>
        <v>3216986.33</v>
      </c>
      <c r="F64" s="78">
        <v>2602539.29</v>
      </c>
      <c r="G64" s="78"/>
      <c r="H64" s="593">
        <f>F64+G64</f>
        <v>2602539.29</v>
      </c>
    </row>
    <row r="65" spans="1:8">
      <c r="A65" s="61">
        <v>40</v>
      </c>
      <c r="B65" s="71" t="s">
        <v>143</v>
      </c>
      <c r="C65" s="65">
        <f>C63-C64</f>
        <v>20166086.679999739</v>
      </c>
      <c r="D65" s="65">
        <f>D63-D64</f>
        <v>-3634707.45</v>
      </c>
      <c r="E65" s="592">
        <f>C65+D65</f>
        <v>16531379.22999974</v>
      </c>
      <c r="F65" s="65">
        <f>F63-F64</f>
        <v>-3355055.9700003481</v>
      </c>
      <c r="G65" s="65">
        <f>G63-G64</f>
        <v>-1346259.68</v>
      </c>
      <c r="H65" s="593">
        <f>F65+G65</f>
        <v>-4701315.6500003478</v>
      </c>
    </row>
    <row r="66" spans="1:8">
      <c r="A66" s="57">
        <v>41</v>
      </c>
      <c r="B66" s="64" t="s">
        <v>142</v>
      </c>
      <c r="C66" s="78">
        <v>-1790.15</v>
      </c>
      <c r="D66" s="78"/>
      <c r="E66" s="592">
        <f>C66+D66</f>
        <v>-1790.15</v>
      </c>
      <c r="F66" s="78">
        <v>-26519.75</v>
      </c>
      <c r="G66" s="78"/>
      <c r="H66" s="593">
        <f>F66+G66</f>
        <v>-26519.75</v>
      </c>
    </row>
    <row r="67" spans="1:8" ht="13.5" thickBot="1">
      <c r="A67" s="79">
        <v>42</v>
      </c>
      <c r="B67" s="80" t="s">
        <v>141</v>
      </c>
      <c r="C67" s="81">
        <f>C65+C66</f>
        <v>20164296.52999974</v>
      </c>
      <c r="D67" s="81">
        <f>D65+D66</f>
        <v>-3634707.45</v>
      </c>
      <c r="E67" s="595">
        <f>C67+D67</f>
        <v>16529589.079999741</v>
      </c>
      <c r="F67" s="81">
        <f>F65+F66</f>
        <v>-3381575.7200003481</v>
      </c>
      <c r="G67" s="81">
        <f>G65+G66</f>
        <v>-1346259.68</v>
      </c>
      <c r="H67" s="597">
        <f>F67+G67</f>
        <v>-4727835.4000003478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F8" sqref="F8:G5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31</v>
      </c>
      <c r="B1" s="3" t="str">
        <f>'Info '!C2</f>
        <v>JSC "CREDO BANK"</v>
      </c>
    </row>
    <row r="2" spans="1:8">
      <c r="A2" s="2" t="s">
        <v>32</v>
      </c>
      <c r="B2" s="463">
        <f>'1. key ratios '!B2</f>
        <v>44377</v>
      </c>
    </row>
    <row r="3" spans="1:8">
      <c r="A3" s="4"/>
    </row>
    <row r="4" spans="1:8" ht="15" thickBot="1">
      <c r="A4" s="4" t="s">
        <v>75</v>
      </c>
      <c r="B4" s="4"/>
      <c r="C4" s="225"/>
      <c r="D4" s="225"/>
      <c r="E4" s="225"/>
      <c r="F4" s="226"/>
      <c r="G4" s="226"/>
      <c r="H4" s="227" t="s">
        <v>74</v>
      </c>
    </row>
    <row r="5" spans="1:8">
      <c r="A5" s="668" t="s">
        <v>7</v>
      </c>
      <c r="B5" s="670" t="s">
        <v>340</v>
      </c>
      <c r="C5" s="664" t="s">
        <v>69</v>
      </c>
      <c r="D5" s="665"/>
      <c r="E5" s="666"/>
      <c r="F5" s="664" t="s">
        <v>73</v>
      </c>
      <c r="G5" s="665"/>
      <c r="H5" s="667"/>
    </row>
    <row r="6" spans="1:8">
      <c r="A6" s="669"/>
      <c r="B6" s="671"/>
      <c r="C6" s="32" t="s">
        <v>287</v>
      </c>
      <c r="D6" s="32" t="s">
        <v>122</v>
      </c>
      <c r="E6" s="32" t="s">
        <v>109</v>
      </c>
      <c r="F6" s="32" t="s">
        <v>287</v>
      </c>
      <c r="G6" s="32" t="s">
        <v>122</v>
      </c>
      <c r="H6" s="33" t="s">
        <v>109</v>
      </c>
    </row>
    <row r="7" spans="1:8" s="18" customFormat="1">
      <c r="A7" s="228">
        <v>1</v>
      </c>
      <c r="B7" s="229" t="s">
        <v>374</v>
      </c>
      <c r="C7" s="38"/>
      <c r="D7" s="38"/>
      <c r="E7" s="230">
        <f>C7+D7</f>
        <v>0</v>
      </c>
      <c r="F7" s="38"/>
      <c r="G7" s="38"/>
      <c r="H7" s="39">
        <f t="shared" ref="H7:H53" si="0">F7+G7</f>
        <v>0</v>
      </c>
    </row>
    <row r="8" spans="1:8" s="18" customFormat="1">
      <c r="A8" s="228">
        <v>1.1000000000000001</v>
      </c>
      <c r="B8" s="282" t="s">
        <v>305</v>
      </c>
      <c r="C8" s="38">
        <v>35000</v>
      </c>
      <c r="D8" s="38"/>
      <c r="E8" s="230">
        <f t="shared" ref="E8:E53" si="1">C8+D8</f>
        <v>35000</v>
      </c>
      <c r="F8" s="38"/>
      <c r="G8" s="38"/>
      <c r="H8" s="39">
        <f t="shared" si="0"/>
        <v>0</v>
      </c>
    </row>
    <row r="9" spans="1:8" s="18" customFormat="1">
      <c r="A9" s="228">
        <v>1.2</v>
      </c>
      <c r="B9" s="282" t="s">
        <v>306</v>
      </c>
      <c r="C9" s="38"/>
      <c r="D9" s="38"/>
      <c r="E9" s="230">
        <f t="shared" si="1"/>
        <v>0</v>
      </c>
      <c r="F9" s="38"/>
      <c r="G9" s="38"/>
      <c r="H9" s="39">
        <f t="shared" si="0"/>
        <v>0</v>
      </c>
    </row>
    <row r="10" spans="1:8" s="18" customFormat="1">
      <c r="A10" s="228">
        <v>1.3</v>
      </c>
      <c r="B10" s="282" t="s">
        <v>307</v>
      </c>
      <c r="C10" s="38">
        <v>4183687.45</v>
      </c>
      <c r="D10" s="38">
        <v>2660827.09</v>
      </c>
      <c r="E10" s="230">
        <f t="shared" si="1"/>
        <v>6844514.54</v>
      </c>
      <c r="F10" s="38">
        <v>2585915.2400000002</v>
      </c>
      <c r="G10" s="38">
        <v>1339120</v>
      </c>
      <c r="H10" s="39">
        <f t="shared" si="0"/>
        <v>3925035.24</v>
      </c>
    </row>
    <row r="11" spans="1:8" s="18" customFormat="1">
      <c r="A11" s="228">
        <v>1.4</v>
      </c>
      <c r="B11" s="282" t="s">
        <v>288</v>
      </c>
      <c r="C11" s="38">
        <v>24338628.670000002</v>
      </c>
      <c r="D11" s="38"/>
      <c r="E11" s="230">
        <f t="shared" si="1"/>
        <v>24338628.670000002</v>
      </c>
      <c r="F11" s="38">
        <v>41008499.210000001</v>
      </c>
      <c r="G11" s="38"/>
      <c r="H11" s="39">
        <f t="shared" si="0"/>
        <v>41008499.210000001</v>
      </c>
    </row>
    <row r="12" spans="1:8" s="18" customFormat="1" ht="29.25" customHeight="1">
      <c r="A12" s="228">
        <v>2</v>
      </c>
      <c r="B12" s="232" t="s">
        <v>309</v>
      </c>
      <c r="C12" s="38"/>
      <c r="D12" s="38"/>
      <c r="E12" s="230">
        <f t="shared" si="1"/>
        <v>0</v>
      </c>
      <c r="F12" s="38"/>
      <c r="G12" s="38"/>
      <c r="H12" s="39">
        <f t="shared" si="0"/>
        <v>0</v>
      </c>
    </row>
    <row r="13" spans="1:8" s="18" customFormat="1" ht="19.899999999999999" customHeight="1">
      <c r="A13" s="228">
        <v>3</v>
      </c>
      <c r="B13" s="232" t="s">
        <v>308</v>
      </c>
      <c r="C13" s="38"/>
      <c r="D13" s="38"/>
      <c r="E13" s="230">
        <f t="shared" si="1"/>
        <v>0</v>
      </c>
      <c r="F13" s="38"/>
      <c r="G13" s="38"/>
      <c r="H13" s="39">
        <f t="shared" si="0"/>
        <v>0</v>
      </c>
    </row>
    <row r="14" spans="1:8" s="18" customFormat="1">
      <c r="A14" s="228">
        <v>3.1</v>
      </c>
      <c r="B14" s="283" t="s">
        <v>289</v>
      </c>
      <c r="C14" s="38"/>
      <c r="D14" s="38"/>
      <c r="E14" s="230">
        <f t="shared" si="1"/>
        <v>0</v>
      </c>
      <c r="F14" s="38"/>
      <c r="G14" s="38"/>
      <c r="H14" s="39">
        <f t="shared" si="0"/>
        <v>0</v>
      </c>
    </row>
    <row r="15" spans="1:8" s="18" customFormat="1">
      <c r="A15" s="228">
        <v>3.2</v>
      </c>
      <c r="B15" s="283" t="s">
        <v>290</v>
      </c>
      <c r="C15" s="38"/>
      <c r="D15" s="38"/>
      <c r="E15" s="230">
        <f t="shared" si="1"/>
        <v>0</v>
      </c>
      <c r="F15" s="38"/>
      <c r="G15" s="38"/>
      <c r="H15" s="39">
        <f t="shared" si="0"/>
        <v>0</v>
      </c>
    </row>
    <row r="16" spans="1:8" s="18" customFormat="1">
      <c r="A16" s="228">
        <v>4</v>
      </c>
      <c r="B16" s="286" t="s">
        <v>319</v>
      </c>
      <c r="C16" s="38"/>
      <c r="D16" s="38"/>
      <c r="E16" s="230">
        <f t="shared" si="1"/>
        <v>0</v>
      </c>
      <c r="F16" s="38"/>
      <c r="G16" s="38"/>
      <c r="H16" s="39">
        <f t="shared" si="0"/>
        <v>0</v>
      </c>
    </row>
    <row r="17" spans="1:8" s="18" customFormat="1">
      <c r="A17" s="228">
        <v>4.0999999999999996</v>
      </c>
      <c r="B17" s="283" t="s">
        <v>310</v>
      </c>
      <c r="C17" s="38">
        <v>5482383.2199999997</v>
      </c>
      <c r="D17" s="38"/>
      <c r="E17" s="230">
        <f t="shared" si="1"/>
        <v>5482383.2199999997</v>
      </c>
      <c r="F17" s="38">
        <v>4150681.9</v>
      </c>
      <c r="G17" s="38"/>
      <c r="H17" s="39">
        <f t="shared" si="0"/>
        <v>4150681.9</v>
      </c>
    </row>
    <row r="18" spans="1:8" s="18" customFormat="1">
      <c r="A18" s="228">
        <v>4.2</v>
      </c>
      <c r="B18" s="283" t="s">
        <v>304</v>
      </c>
      <c r="C18" s="38"/>
      <c r="D18" s="38"/>
      <c r="E18" s="230">
        <f t="shared" si="1"/>
        <v>0</v>
      </c>
      <c r="F18" s="38"/>
      <c r="G18" s="38"/>
      <c r="H18" s="39">
        <f t="shared" si="0"/>
        <v>0</v>
      </c>
    </row>
    <row r="19" spans="1:8" s="18" customFormat="1">
      <c r="A19" s="228">
        <v>5</v>
      </c>
      <c r="B19" s="232" t="s">
        <v>318</v>
      </c>
      <c r="C19" s="38"/>
      <c r="D19" s="38"/>
      <c r="E19" s="230">
        <f t="shared" si="1"/>
        <v>0</v>
      </c>
      <c r="F19" s="38"/>
      <c r="G19" s="38"/>
      <c r="H19" s="39">
        <f t="shared" si="0"/>
        <v>0</v>
      </c>
    </row>
    <row r="20" spans="1:8" s="18" customFormat="1">
      <c r="A20" s="228">
        <v>5.0999999999999996</v>
      </c>
      <c r="B20" s="284" t="s">
        <v>293</v>
      </c>
      <c r="C20" s="38">
        <v>2242572.98</v>
      </c>
      <c r="D20" s="38"/>
      <c r="E20" s="230">
        <f t="shared" si="1"/>
        <v>2242572.98</v>
      </c>
      <c r="F20" s="38"/>
      <c r="G20" s="38"/>
      <c r="H20" s="39">
        <f t="shared" si="0"/>
        <v>0</v>
      </c>
    </row>
    <row r="21" spans="1:8" s="18" customFormat="1">
      <c r="A21" s="228">
        <v>5.2</v>
      </c>
      <c r="B21" s="284" t="s">
        <v>292</v>
      </c>
      <c r="C21" s="38">
        <v>191949.16</v>
      </c>
      <c r="D21" s="38"/>
      <c r="E21" s="230">
        <f t="shared" si="1"/>
        <v>191949.16</v>
      </c>
      <c r="F21" s="38">
        <v>211089.51</v>
      </c>
      <c r="G21" s="38"/>
      <c r="H21" s="39">
        <f t="shared" si="0"/>
        <v>211089.51</v>
      </c>
    </row>
    <row r="22" spans="1:8" s="18" customFormat="1">
      <c r="A22" s="228">
        <v>5.3</v>
      </c>
      <c r="B22" s="284" t="s">
        <v>291</v>
      </c>
      <c r="C22" s="598">
        <f>SUM(C23:C27)</f>
        <v>724161185.32000005</v>
      </c>
      <c r="D22" s="38"/>
      <c r="E22" s="230">
        <f t="shared" si="1"/>
        <v>724161185.32000005</v>
      </c>
      <c r="F22" s="38">
        <v>437879638.41000003</v>
      </c>
      <c r="G22" s="38"/>
      <c r="H22" s="39">
        <f t="shared" si="0"/>
        <v>437879638.41000003</v>
      </c>
    </row>
    <row r="23" spans="1:8" s="18" customFormat="1">
      <c r="A23" s="228" t="s">
        <v>16</v>
      </c>
      <c r="B23" s="233" t="s">
        <v>76</v>
      </c>
      <c r="C23" s="38">
        <v>504039550.74000001</v>
      </c>
      <c r="D23" s="38"/>
      <c r="E23" s="230">
        <f t="shared" si="1"/>
        <v>504039550.74000001</v>
      </c>
      <c r="F23" s="38">
        <v>308136668.25</v>
      </c>
      <c r="G23" s="38"/>
      <c r="H23" s="39">
        <f t="shared" si="0"/>
        <v>308136668.25</v>
      </c>
    </row>
    <row r="24" spans="1:8" s="18" customFormat="1">
      <c r="A24" s="228" t="s">
        <v>17</v>
      </c>
      <c r="B24" s="233" t="s">
        <v>77</v>
      </c>
      <c r="C24" s="38">
        <v>118681786.93000001</v>
      </c>
      <c r="D24" s="38"/>
      <c r="E24" s="230">
        <f t="shared" si="1"/>
        <v>118681786.93000001</v>
      </c>
      <c r="F24" s="38">
        <v>89420627.349999994</v>
      </c>
      <c r="G24" s="38"/>
      <c r="H24" s="39">
        <f t="shared" si="0"/>
        <v>89420627.349999994</v>
      </c>
    </row>
    <row r="25" spans="1:8" s="18" customFormat="1">
      <c r="A25" s="228" t="s">
        <v>18</v>
      </c>
      <c r="B25" s="233" t="s">
        <v>78</v>
      </c>
      <c r="C25" s="38"/>
      <c r="D25" s="38"/>
      <c r="E25" s="230">
        <f t="shared" si="1"/>
        <v>0</v>
      </c>
      <c r="F25" s="38">
        <v>0</v>
      </c>
      <c r="G25" s="38"/>
      <c r="H25" s="39">
        <f t="shared" si="0"/>
        <v>0</v>
      </c>
    </row>
    <row r="26" spans="1:8" s="18" customFormat="1">
      <c r="A26" s="228" t="s">
        <v>19</v>
      </c>
      <c r="B26" s="233" t="s">
        <v>79</v>
      </c>
      <c r="C26" s="38">
        <v>94403724.129999995</v>
      </c>
      <c r="D26" s="38"/>
      <c r="E26" s="230">
        <f t="shared" si="1"/>
        <v>94403724.129999995</v>
      </c>
      <c r="F26" s="38">
        <v>39512714.810000002</v>
      </c>
      <c r="G26" s="38"/>
      <c r="H26" s="39">
        <f t="shared" si="0"/>
        <v>39512714.810000002</v>
      </c>
    </row>
    <row r="27" spans="1:8" s="18" customFormat="1">
      <c r="A27" s="228" t="s">
        <v>20</v>
      </c>
      <c r="B27" s="233" t="s">
        <v>80</v>
      </c>
      <c r="C27" s="38">
        <v>7036123.5199999996</v>
      </c>
      <c r="D27" s="38"/>
      <c r="E27" s="230">
        <f t="shared" si="1"/>
        <v>7036123.5199999996</v>
      </c>
      <c r="F27" s="38">
        <v>809628</v>
      </c>
      <c r="G27" s="38"/>
      <c r="H27" s="39">
        <f t="shared" si="0"/>
        <v>809628</v>
      </c>
    </row>
    <row r="28" spans="1:8" s="18" customFormat="1">
      <c r="A28" s="228">
        <v>5.4</v>
      </c>
      <c r="B28" s="284" t="s">
        <v>294</v>
      </c>
      <c r="C28" s="38">
        <v>14694475.25</v>
      </c>
      <c r="D28" s="38"/>
      <c r="E28" s="230">
        <f t="shared" si="1"/>
        <v>14694475.25</v>
      </c>
      <c r="F28" s="38">
        <v>7162897.5599999996</v>
      </c>
      <c r="G28" s="38"/>
      <c r="H28" s="39">
        <f t="shared" si="0"/>
        <v>7162897.5599999996</v>
      </c>
    </row>
    <row r="29" spans="1:8" s="18" customFormat="1">
      <c r="A29" s="228">
        <v>5.5</v>
      </c>
      <c r="B29" s="284" t="s">
        <v>295</v>
      </c>
      <c r="C29" s="38"/>
      <c r="D29" s="38"/>
      <c r="E29" s="230">
        <f t="shared" si="1"/>
        <v>0</v>
      </c>
      <c r="F29" s="38"/>
      <c r="G29" s="38"/>
      <c r="H29" s="39">
        <f t="shared" si="0"/>
        <v>0</v>
      </c>
    </row>
    <row r="30" spans="1:8" s="18" customFormat="1">
      <c r="A30" s="228">
        <v>5.6</v>
      </c>
      <c r="B30" s="284" t="s">
        <v>296</v>
      </c>
      <c r="C30" s="38"/>
      <c r="D30" s="38"/>
      <c r="E30" s="230">
        <f t="shared" si="1"/>
        <v>0</v>
      </c>
      <c r="F30" s="38"/>
      <c r="G30" s="38"/>
      <c r="H30" s="39">
        <f t="shared" si="0"/>
        <v>0</v>
      </c>
    </row>
    <row r="31" spans="1:8" s="18" customFormat="1">
      <c r="A31" s="228">
        <v>5.7</v>
      </c>
      <c r="B31" s="284" t="s">
        <v>80</v>
      </c>
      <c r="C31" s="38"/>
      <c r="D31" s="38"/>
      <c r="E31" s="230">
        <f t="shared" si="1"/>
        <v>0</v>
      </c>
      <c r="F31" s="38"/>
      <c r="G31" s="38"/>
      <c r="H31" s="39">
        <f t="shared" si="0"/>
        <v>0</v>
      </c>
    </row>
    <row r="32" spans="1:8" s="18" customFormat="1">
      <c r="A32" s="228">
        <v>6</v>
      </c>
      <c r="B32" s="232" t="s">
        <v>324</v>
      </c>
      <c r="C32" s="38"/>
      <c r="D32" s="38"/>
      <c r="E32" s="230">
        <f t="shared" si="1"/>
        <v>0</v>
      </c>
      <c r="F32" s="38"/>
      <c r="G32" s="38"/>
      <c r="H32" s="39">
        <f t="shared" si="0"/>
        <v>0</v>
      </c>
    </row>
    <row r="33" spans="1:8" s="18" customFormat="1">
      <c r="A33" s="228">
        <v>6.1</v>
      </c>
      <c r="B33" s="285" t="s">
        <v>314</v>
      </c>
      <c r="C33" s="38">
        <v>13527500</v>
      </c>
      <c r="D33" s="38">
        <v>1269277.7</v>
      </c>
      <c r="E33" s="230">
        <f t="shared" si="1"/>
        <v>14796777.699999999</v>
      </c>
      <c r="F33" s="38"/>
      <c r="G33" s="38">
        <v>1684160</v>
      </c>
      <c r="H33" s="39">
        <f t="shared" si="0"/>
        <v>1684160</v>
      </c>
    </row>
    <row r="34" spans="1:8" s="18" customFormat="1">
      <c r="A34" s="228">
        <v>6.2</v>
      </c>
      <c r="B34" s="285" t="s">
        <v>315</v>
      </c>
      <c r="C34" s="38"/>
      <c r="D34" s="38"/>
      <c r="E34" s="230">
        <f t="shared" si="1"/>
        <v>0</v>
      </c>
      <c r="F34" s="38">
        <v>71604010</v>
      </c>
      <c r="G34" s="38">
        <v>1541257</v>
      </c>
      <c r="H34" s="39">
        <f t="shared" si="0"/>
        <v>73145267</v>
      </c>
    </row>
    <row r="35" spans="1:8" s="18" customFormat="1">
      <c r="A35" s="228">
        <v>6.3</v>
      </c>
      <c r="B35" s="285" t="s">
        <v>311</v>
      </c>
      <c r="C35" s="38"/>
      <c r="D35" s="38"/>
      <c r="E35" s="230">
        <f t="shared" si="1"/>
        <v>0</v>
      </c>
      <c r="F35" s="38"/>
      <c r="G35" s="38"/>
      <c r="H35" s="39">
        <f t="shared" si="0"/>
        <v>0</v>
      </c>
    </row>
    <row r="36" spans="1:8" s="18" customFormat="1">
      <c r="A36" s="228">
        <v>6.4</v>
      </c>
      <c r="B36" s="285" t="s">
        <v>312</v>
      </c>
      <c r="C36" s="38"/>
      <c r="D36" s="38"/>
      <c r="E36" s="230">
        <f t="shared" si="1"/>
        <v>0</v>
      </c>
      <c r="F36" s="38"/>
      <c r="G36" s="38"/>
      <c r="H36" s="39">
        <f t="shared" si="0"/>
        <v>0</v>
      </c>
    </row>
    <row r="37" spans="1:8" s="18" customFormat="1">
      <c r="A37" s="228">
        <v>6.5</v>
      </c>
      <c r="B37" s="285" t="s">
        <v>313</v>
      </c>
      <c r="C37" s="38"/>
      <c r="D37" s="38"/>
      <c r="E37" s="230">
        <f t="shared" si="1"/>
        <v>0</v>
      </c>
      <c r="F37" s="38"/>
      <c r="G37" s="38"/>
      <c r="H37" s="39">
        <f t="shared" si="0"/>
        <v>0</v>
      </c>
    </row>
    <row r="38" spans="1:8" s="18" customFormat="1">
      <c r="A38" s="228">
        <v>6.6</v>
      </c>
      <c r="B38" s="285" t="s">
        <v>316</v>
      </c>
      <c r="C38" s="38"/>
      <c r="D38" s="38"/>
      <c r="E38" s="230">
        <f t="shared" si="1"/>
        <v>0</v>
      </c>
      <c r="F38" s="38"/>
      <c r="G38" s="38"/>
      <c r="H38" s="39">
        <f t="shared" si="0"/>
        <v>0</v>
      </c>
    </row>
    <row r="39" spans="1:8" s="18" customFormat="1">
      <c r="A39" s="228">
        <v>6.7</v>
      </c>
      <c r="B39" s="285" t="s">
        <v>317</v>
      </c>
      <c r="C39" s="38"/>
      <c r="D39" s="38"/>
      <c r="E39" s="230">
        <f t="shared" si="1"/>
        <v>0</v>
      </c>
      <c r="F39" s="38"/>
      <c r="G39" s="38"/>
      <c r="H39" s="39">
        <f t="shared" si="0"/>
        <v>0</v>
      </c>
    </row>
    <row r="40" spans="1:8" s="18" customFormat="1">
      <c r="A40" s="228">
        <v>7</v>
      </c>
      <c r="B40" s="232" t="s">
        <v>320</v>
      </c>
      <c r="C40" s="38"/>
      <c r="D40" s="38"/>
      <c r="E40" s="230">
        <f t="shared" si="1"/>
        <v>0</v>
      </c>
      <c r="F40" s="38"/>
      <c r="G40" s="38"/>
      <c r="H40" s="39">
        <f t="shared" si="0"/>
        <v>0</v>
      </c>
    </row>
    <row r="41" spans="1:8" s="18" customFormat="1">
      <c r="A41" s="228">
        <v>7.1</v>
      </c>
      <c r="B41" s="231" t="s">
        <v>321</v>
      </c>
      <c r="C41" s="38">
        <v>5514190.2999999998</v>
      </c>
      <c r="D41" s="38">
        <v>61290.320949000001</v>
      </c>
      <c r="E41" s="230">
        <f t="shared" si="1"/>
        <v>5575480.6209490001</v>
      </c>
      <c r="F41" s="38">
        <v>2986450.27</v>
      </c>
      <c r="G41" s="38">
        <v>223483</v>
      </c>
      <c r="H41" s="39">
        <f t="shared" si="0"/>
        <v>3209933.27</v>
      </c>
    </row>
    <row r="42" spans="1:8" s="18" customFormat="1" ht="25.5">
      <c r="A42" s="228">
        <v>7.2</v>
      </c>
      <c r="B42" s="231" t="s">
        <v>322</v>
      </c>
      <c r="C42" s="38">
        <v>3910126</v>
      </c>
      <c r="D42" s="38">
        <v>28938.867099999999</v>
      </c>
      <c r="E42" s="230">
        <f t="shared" si="1"/>
        <v>3939064.8670999999</v>
      </c>
      <c r="F42" s="38">
        <v>851117.38000000012</v>
      </c>
      <c r="G42" s="38">
        <v>75963.215327999991</v>
      </c>
      <c r="H42" s="39">
        <f t="shared" si="0"/>
        <v>927080.59532800014</v>
      </c>
    </row>
    <row r="43" spans="1:8" s="18" customFormat="1" ht="25.5">
      <c r="A43" s="228">
        <v>7.3</v>
      </c>
      <c r="B43" s="231" t="s">
        <v>325</v>
      </c>
      <c r="C43" s="38">
        <v>34813629.850000016</v>
      </c>
      <c r="D43" s="38">
        <v>16853210.797447</v>
      </c>
      <c r="E43" s="230">
        <f t="shared" si="1"/>
        <v>51666840.64744702</v>
      </c>
      <c r="F43" s="38">
        <v>19361166.129999999</v>
      </c>
      <c r="G43" s="38">
        <v>16405355.68</v>
      </c>
      <c r="H43" s="39">
        <f t="shared" si="0"/>
        <v>35766521.810000002</v>
      </c>
    </row>
    <row r="44" spans="1:8" s="18" customFormat="1" ht="25.5">
      <c r="A44" s="228">
        <v>7.4</v>
      </c>
      <c r="B44" s="231" t="s">
        <v>326</v>
      </c>
      <c r="C44" s="38">
        <v>23604786.090000004</v>
      </c>
      <c r="D44" s="38">
        <v>7995483.5859909998</v>
      </c>
      <c r="E44" s="230">
        <f t="shared" si="1"/>
        <v>31600269.675991002</v>
      </c>
      <c r="F44" s="38">
        <v>12426353.370000001</v>
      </c>
      <c r="G44" s="38">
        <v>7894820.0853279997</v>
      </c>
      <c r="H44" s="39">
        <f t="shared" si="0"/>
        <v>20321173.455328003</v>
      </c>
    </row>
    <row r="45" spans="1:8" s="18" customFormat="1">
      <c r="A45" s="228">
        <v>8</v>
      </c>
      <c r="B45" s="232" t="s">
        <v>303</v>
      </c>
      <c r="C45" s="38"/>
      <c r="D45" s="38"/>
      <c r="E45" s="230">
        <f t="shared" si="1"/>
        <v>0</v>
      </c>
      <c r="F45" s="38"/>
      <c r="G45" s="38"/>
      <c r="H45" s="39">
        <f t="shared" si="0"/>
        <v>0</v>
      </c>
    </row>
    <row r="46" spans="1:8" s="18" customFormat="1">
      <c r="A46" s="228">
        <v>8.1</v>
      </c>
      <c r="B46" s="283" t="s">
        <v>327</v>
      </c>
      <c r="C46" s="38"/>
      <c r="D46" s="38"/>
      <c r="E46" s="230">
        <f t="shared" si="1"/>
        <v>0</v>
      </c>
      <c r="F46" s="38"/>
      <c r="G46" s="38"/>
      <c r="H46" s="39">
        <f t="shared" si="0"/>
        <v>0</v>
      </c>
    </row>
    <row r="47" spans="1:8" s="18" customFormat="1">
      <c r="A47" s="228">
        <v>8.1999999999999993</v>
      </c>
      <c r="B47" s="283" t="s">
        <v>328</v>
      </c>
      <c r="C47" s="38"/>
      <c r="D47" s="38"/>
      <c r="E47" s="230">
        <f t="shared" si="1"/>
        <v>0</v>
      </c>
      <c r="F47" s="38"/>
      <c r="G47" s="38"/>
      <c r="H47" s="39">
        <f t="shared" si="0"/>
        <v>0</v>
      </c>
    </row>
    <row r="48" spans="1:8" s="18" customFormat="1">
      <c r="A48" s="228">
        <v>8.3000000000000007</v>
      </c>
      <c r="B48" s="283" t="s">
        <v>329</v>
      </c>
      <c r="C48" s="38"/>
      <c r="D48" s="38"/>
      <c r="E48" s="230">
        <f t="shared" si="1"/>
        <v>0</v>
      </c>
      <c r="F48" s="38"/>
      <c r="G48" s="38"/>
      <c r="H48" s="39">
        <f t="shared" si="0"/>
        <v>0</v>
      </c>
    </row>
    <row r="49" spans="1:8" s="18" customFormat="1">
      <c r="A49" s="228">
        <v>8.4</v>
      </c>
      <c r="B49" s="283" t="s">
        <v>330</v>
      </c>
      <c r="C49" s="38"/>
      <c r="D49" s="38"/>
      <c r="E49" s="230">
        <f t="shared" si="1"/>
        <v>0</v>
      </c>
      <c r="F49" s="38"/>
      <c r="G49" s="38"/>
      <c r="H49" s="39">
        <f t="shared" si="0"/>
        <v>0</v>
      </c>
    </row>
    <row r="50" spans="1:8" s="18" customFormat="1">
      <c r="A50" s="228">
        <v>8.5</v>
      </c>
      <c r="B50" s="283" t="s">
        <v>331</v>
      </c>
      <c r="C50" s="38"/>
      <c r="D50" s="38"/>
      <c r="E50" s="230">
        <f t="shared" si="1"/>
        <v>0</v>
      </c>
      <c r="F50" s="38"/>
      <c r="G50" s="38"/>
      <c r="H50" s="39">
        <f t="shared" si="0"/>
        <v>0</v>
      </c>
    </row>
    <row r="51" spans="1:8" s="18" customFormat="1">
      <c r="A51" s="228">
        <v>8.6</v>
      </c>
      <c r="B51" s="283" t="s">
        <v>332</v>
      </c>
      <c r="C51" s="38"/>
      <c r="D51" s="38"/>
      <c r="E51" s="230">
        <f t="shared" si="1"/>
        <v>0</v>
      </c>
      <c r="F51" s="38"/>
      <c r="G51" s="38"/>
      <c r="H51" s="39">
        <f t="shared" si="0"/>
        <v>0</v>
      </c>
    </row>
    <row r="52" spans="1:8" s="18" customFormat="1">
      <c r="A52" s="228">
        <v>8.6999999999999993</v>
      </c>
      <c r="B52" s="283" t="s">
        <v>333</v>
      </c>
      <c r="C52" s="38"/>
      <c r="D52" s="38"/>
      <c r="E52" s="230">
        <f t="shared" si="1"/>
        <v>0</v>
      </c>
      <c r="F52" s="38"/>
      <c r="G52" s="38"/>
      <c r="H52" s="39">
        <f t="shared" si="0"/>
        <v>0</v>
      </c>
    </row>
    <row r="53" spans="1:8" s="18" customFormat="1" ht="15" thickBot="1">
      <c r="A53" s="234">
        <v>9</v>
      </c>
      <c r="B53" s="235" t="s">
        <v>323</v>
      </c>
      <c r="C53" s="236"/>
      <c r="D53" s="236"/>
      <c r="E53" s="237">
        <f t="shared" si="1"/>
        <v>0</v>
      </c>
      <c r="F53" s="236"/>
      <c r="G53" s="236"/>
      <c r="H53" s="5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D19" sqref="D19"/>
    </sheetView>
  </sheetViews>
  <sheetFormatPr defaultColWidth="9.140625" defaultRowHeight="12.75"/>
  <cols>
    <col min="1" max="1" width="9.5703125" style="4" bestFit="1" customWidth="1"/>
    <col min="2" max="2" width="93.5703125" style="4" customWidth="1"/>
    <col min="3" max="4" width="10.7109375" style="4" customWidth="1"/>
    <col min="5" max="7" width="10.85546875" style="52" bestFit="1" customWidth="1"/>
    <col min="8" max="11" width="9.7109375" style="52" customWidth="1"/>
    <col min="12" max="16384" width="9.140625" style="52"/>
  </cols>
  <sheetData>
    <row r="1" spans="1:8">
      <c r="A1" s="2" t="s">
        <v>31</v>
      </c>
      <c r="B1" s="3" t="str">
        <f>'Info '!C2</f>
        <v>JSC "CREDO BANK"</v>
      </c>
      <c r="C1" s="3"/>
    </row>
    <row r="2" spans="1:8">
      <c r="A2" s="2" t="s">
        <v>32</v>
      </c>
      <c r="B2" s="463">
        <f>'1. key ratios '!B2</f>
        <v>44377</v>
      </c>
      <c r="C2" s="6"/>
      <c r="D2" s="7"/>
      <c r="E2" s="82"/>
      <c r="F2" s="82"/>
      <c r="G2" s="82"/>
      <c r="H2" s="82"/>
    </row>
    <row r="3" spans="1:8">
      <c r="A3" s="2"/>
      <c r="B3" s="3"/>
      <c r="C3" s="6"/>
      <c r="D3" s="7"/>
      <c r="E3" s="82"/>
      <c r="F3" s="82"/>
      <c r="G3" s="82"/>
      <c r="H3" s="82"/>
    </row>
    <row r="4" spans="1:8" ht="15" customHeight="1" thickBot="1">
      <c r="A4" s="7" t="s">
        <v>198</v>
      </c>
      <c r="B4" s="171" t="s">
        <v>297</v>
      </c>
      <c r="C4" s="83" t="s">
        <v>74</v>
      </c>
    </row>
    <row r="5" spans="1:8" ht="15" customHeight="1">
      <c r="A5" s="268" t="s">
        <v>7</v>
      </c>
      <c r="B5" s="269"/>
      <c r="C5" s="460" t="str">
        <f>INT((MONTH($B$2))/3)&amp;"Q"&amp;"-"&amp;YEAR($B$2)</f>
        <v>2Q-2021</v>
      </c>
      <c r="D5" s="460" t="str">
        <f>IF(INT(MONTH($B$2))=3, "4"&amp;"Q"&amp;"-"&amp;YEAR($B$2)-1, IF(INT(MONTH($B$2))=6, "1"&amp;"Q"&amp;"-"&amp;YEAR($B$2), IF(INT(MONTH($B$2))=9, "2"&amp;"Q"&amp;"-"&amp;YEAR($B$2),IF(INT(MONTH($B$2))=12, "3"&amp;"Q"&amp;"-"&amp;YEAR($B$2), 0))))</f>
        <v>1Q-2021</v>
      </c>
      <c r="E5" s="460" t="str">
        <f>IF(INT(MONTH($B$2))=3, "3"&amp;"Q"&amp;"-"&amp;YEAR($B$2)-1, IF(INT(MONTH($B$2))=6, "4"&amp;"Q"&amp;"-"&amp;YEAR($B$2)-1, IF(INT(MONTH($B$2))=9, "1"&amp;"Q"&amp;"-"&amp;YEAR($B$2),IF(INT(MONTH($B$2))=12, "2"&amp;"Q"&amp;"-"&amp;YEAR($B$2), 0))))</f>
        <v>4Q-2020</v>
      </c>
      <c r="F5" s="460" t="str">
        <f>IF(INT(MONTH($B$2))=3, "2"&amp;"Q"&amp;"-"&amp;YEAR($B$2)-1, IF(INT(MONTH($B$2))=6, "3"&amp;"Q"&amp;"-"&amp;YEAR($B$2)-1, IF(INT(MONTH($B$2))=9, "4"&amp;"Q"&amp;"-"&amp;YEAR($B$2)-1,IF(INT(MONTH($B$2))=12, "1"&amp;"Q"&amp;"-"&amp;YEAR($B$2), 0))))</f>
        <v>3Q-2020</v>
      </c>
      <c r="G5" s="461" t="str">
        <f>IF(INT(MONTH($B$2))=3, "1"&amp;"Q"&amp;"-"&amp;YEAR($B$2)-1, IF(INT(MONTH($B$2))=6, "2"&amp;"Q"&amp;"-"&amp;YEAR($B$2)-1, IF(INT(MONTH($B$2))=9, "3"&amp;"Q"&amp;"-"&amp;YEAR($B$2)-1,IF(INT(MONTH($B$2))=12, "4"&amp;"Q"&amp;"-"&amp;YEAR($B$2)-1, 0))))</f>
        <v>2Q-2020</v>
      </c>
    </row>
    <row r="6" spans="1:8" ht="15" customHeight="1">
      <c r="A6" s="84">
        <v>1</v>
      </c>
      <c r="B6" s="378" t="s">
        <v>301</v>
      </c>
      <c r="C6" s="450">
        <f>C7+C9+C10</f>
        <v>1050330912.8101695</v>
      </c>
      <c r="D6" s="453">
        <f>D7+D9+D10</f>
        <v>1017900326.6960396</v>
      </c>
      <c r="E6" s="380">
        <f t="shared" ref="E6:G6" si="0">E7+E9+E10</f>
        <v>996989379.07512736</v>
      </c>
      <c r="F6" s="450">
        <f t="shared" si="0"/>
        <v>945883319.80765402</v>
      </c>
      <c r="G6" s="456">
        <f t="shared" si="0"/>
        <v>854161415.48273814</v>
      </c>
    </row>
    <row r="7" spans="1:8" ht="15" customHeight="1">
      <c r="A7" s="84">
        <v>1.1000000000000001</v>
      </c>
      <c r="B7" s="378" t="s">
        <v>481</v>
      </c>
      <c r="C7" s="451">
        <v>1046961019.8576695</v>
      </c>
      <c r="D7" s="454">
        <v>1014780858.7297896</v>
      </c>
      <c r="E7" s="451">
        <v>994250073.82512736</v>
      </c>
      <c r="F7" s="451">
        <v>942918346.43265402</v>
      </c>
      <c r="G7" s="457">
        <v>851467447.2677381</v>
      </c>
    </row>
    <row r="8" spans="1:8">
      <c r="A8" s="84" t="s">
        <v>15</v>
      </c>
      <c r="B8" s="378" t="s">
        <v>197</v>
      </c>
      <c r="C8" s="451"/>
      <c r="D8" s="454"/>
      <c r="E8" s="451"/>
      <c r="F8" s="451"/>
      <c r="G8" s="457"/>
    </row>
    <row r="9" spans="1:8" ht="15" customHeight="1">
      <c r="A9" s="84">
        <v>1.2</v>
      </c>
      <c r="B9" s="379" t="s">
        <v>196</v>
      </c>
      <c r="C9" s="451">
        <v>2579817.9525000001</v>
      </c>
      <c r="D9" s="454">
        <v>2266517.9662500001</v>
      </c>
      <c r="E9" s="451">
        <v>1920155.25</v>
      </c>
      <c r="F9" s="451">
        <v>1649853.375</v>
      </c>
      <c r="G9" s="457">
        <v>1471888.2150000001</v>
      </c>
    </row>
    <row r="10" spans="1:8" ht="15" customHeight="1">
      <c r="A10" s="84">
        <v>1.3</v>
      </c>
      <c r="B10" s="378" t="s">
        <v>29</v>
      </c>
      <c r="C10" s="452">
        <v>790075</v>
      </c>
      <c r="D10" s="454">
        <v>852950</v>
      </c>
      <c r="E10" s="452">
        <v>819150</v>
      </c>
      <c r="F10" s="451">
        <v>1315120</v>
      </c>
      <c r="G10" s="458">
        <v>1222080</v>
      </c>
    </row>
    <row r="11" spans="1:8" ht="15" customHeight="1">
      <c r="A11" s="84">
        <v>2</v>
      </c>
      <c r="B11" s="378" t="s">
        <v>298</v>
      </c>
      <c r="C11" s="451">
        <v>2528123</v>
      </c>
      <c r="D11" s="454">
        <v>4121641.3017799947</v>
      </c>
      <c r="E11" s="451">
        <v>1286239.2924999779</v>
      </c>
      <c r="F11" s="451">
        <v>394950.29007600201</v>
      </c>
      <c r="G11" s="457">
        <v>3239721.4424999747</v>
      </c>
    </row>
    <row r="12" spans="1:8" ht="15" customHeight="1">
      <c r="A12" s="84">
        <v>3</v>
      </c>
      <c r="B12" s="378" t="s">
        <v>299</v>
      </c>
      <c r="C12" s="452">
        <v>250750724.04375002</v>
      </c>
      <c r="D12" s="454">
        <v>250750724.04375002</v>
      </c>
      <c r="E12" s="452">
        <v>250750724.04375002</v>
      </c>
      <c r="F12" s="451">
        <v>225728197.60624999</v>
      </c>
      <c r="G12" s="458">
        <v>225728197.60624999</v>
      </c>
    </row>
    <row r="13" spans="1:8" ht="15" customHeight="1" thickBot="1">
      <c r="A13" s="86">
        <v>4</v>
      </c>
      <c r="B13" s="87" t="s">
        <v>300</v>
      </c>
      <c r="C13" s="381">
        <f>C6+C11+C12</f>
        <v>1303609759.8539195</v>
      </c>
      <c r="D13" s="455">
        <f>D6+D11+D12</f>
        <v>1272772692.0415695</v>
      </c>
      <c r="E13" s="382">
        <f t="shared" ref="E13:G13" si="1">E6+E11+E12</f>
        <v>1249026342.4113774</v>
      </c>
      <c r="F13" s="381">
        <f t="shared" si="1"/>
        <v>1172006467.70398</v>
      </c>
      <c r="G13" s="459">
        <f t="shared" si="1"/>
        <v>1083129334.5314882</v>
      </c>
    </row>
    <row r="14" spans="1:8">
      <c r="B14" s="90"/>
    </row>
    <row r="15" spans="1:8" ht="25.5">
      <c r="B15" s="91" t="s">
        <v>482</v>
      </c>
    </row>
    <row r="16" spans="1:8">
      <c r="B16" s="91"/>
    </row>
    <row r="17" s="52" customFormat="1" ht="11.25"/>
    <row r="18" s="52" customFormat="1" ht="11.25"/>
    <row r="19" s="52" customFormat="1" ht="11.25"/>
    <row r="20" s="52" customFormat="1" ht="11.25"/>
    <row r="21" s="52" customFormat="1" ht="11.25"/>
    <row r="22" s="52" customFormat="1" ht="11.25"/>
    <row r="23" s="52" customFormat="1" ht="11.25"/>
    <row r="24" s="52" customFormat="1" ht="11.25"/>
    <row r="25" s="52" customFormat="1" ht="11.25"/>
    <row r="26" s="52" customFormat="1" ht="11.25"/>
    <row r="27" s="52" customFormat="1" ht="11.25"/>
    <row r="28" s="52" customFormat="1" ht="11.25"/>
    <row r="29" s="52"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9" sqref="B29:B35"/>
    </sheetView>
  </sheetViews>
  <sheetFormatPr defaultColWidth="9.140625" defaultRowHeight="14.25"/>
  <cols>
    <col min="1" max="1" width="9.5703125" style="4" bestFit="1" customWidth="1"/>
    <col min="2" max="2" width="65.5703125" style="4" customWidth="1"/>
    <col min="3" max="3" width="41.42578125" style="4" bestFit="1" customWidth="1"/>
    <col min="4" max="16384" width="9.140625" style="5"/>
  </cols>
  <sheetData>
    <row r="1" spans="1:3">
      <c r="A1" s="2" t="s">
        <v>31</v>
      </c>
      <c r="B1" s="3" t="str">
        <f>'Info '!C2</f>
        <v>JSC "CREDO BANK"</v>
      </c>
    </row>
    <row r="2" spans="1:3">
      <c r="A2" s="2" t="s">
        <v>32</v>
      </c>
      <c r="B2" s="463">
        <f>'1. key ratios '!B2</f>
        <v>44377</v>
      </c>
    </row>
    <row r="4" spans="1:3" ht="27.95" customHeight="1" thickBot="1">
      <c r="A4" s="92" t="s">
        <v>81</v>
      </c>
      <c r="B4" s="93" t="s">
        <v>267</v>
      </c>
      <c r="C4" s="94"/>
    </row>
    <row r="5" spans="1:3">
      <c r="A5" s="95"/>
      <c r="B5" s="444" t="s">
        <v>82</v>
      </c>
      <c r="C5" s="445" t="s">
        <v>495</v>
      </c>
    </row>
    <row r="6" spans="1:3">
      <c r="A6" s="96">
        <v>1</v>
      </c>
      <c r="B6" s="599" t="s">
        <v>715</v>
      </c>
      <c r="C6" s="98" t="s">
        <v>716</v>
      </c>
    </row>
    <row r="7" spans="1:3">
      <c r="A7" s="96">
        <v>2</v>
      </c>
      <c r="B7" s="599" t="s">
        <v>717</v>
      </c>
      <c r="C7" s="98" t="s">
        <v>718</v>
      </c>
    </row>
    <row r="8" spans="1:3">
      <c r="A8" s="96">
        <v>3</v>
      </c>
      <c r="B8" s="599" t="s">
        <v>719</v>
      </c>
      <c r="C8" s="98" t="s">
        <v>720</v>
      </c>
    </row>
    <row r="9" spans="1:3">
      <c r="A9" s="96">
        <v>4</v>
      </c>
      <c r="B9" s="599" t="s">
        <v>721</v>
      </c>
      <c r="C9" s="98" t="s">
        <v>716</v>
      </c>
    </row>
    <row r="10" spans="1:3">
      <c r="A10" s="96">
        <v>5</v>
      </c>
      <c r="B10" s="599" t="s">
        <v>722</v>
      </c>
      <c r="C10" s="98" t="s">
        <v>720</v>
      </c>
    </row>
    <row r="11" spans="1:3">
      <c r="A11" s="96"/>
      <c r="B11" s="97"/>
      <c r="C11" s="98"/>
    </row>
    <row r="12" spans="1:3">
      <c r="A12" s="96"/>
      <c r="B12" s="446"/>
      <c r="C12" s="447"/>
    </row>
    <row r="13" spans="1:3">
      <c r="A13" s="96"/>
      <c r="B13" s="448" t="s">
        <v>83</v>
      </c>
      <c r="C13" s="449" t="s">
        <v>496</v>
      </c>
    </row>
    <row r="14" spans="1:3">
      <c r="A14" s="96">
        <v>1</v>
      </c>
      <c r="B14" s="599" t="s">
        <v>713</v>
      </c>
      <c r="C14" s="99" t="s">
        <v>727</v>
      </c>
    </row>
    <row r="15" spans="1:3">
      <c r="A15" s="96">
        <v>2</v>
      </c>
      <c r="B15" s="599" t="s">
        <v>723</v>
      </c>
      <c r="C15" s="99" t="s">
        <v>728</v>
      </c>
    </row>
    <row r="16" spans="1:3">
      <c r="A16" s="96">
        <v>3</v>
      </c>
      <c r="B16" s="599" t="s">
        <v>724</v>
      </c>
      <c r="C16" s="99" t="s">
        <v>729</v>
      </c>
    </row>
    <row r="17" spans="1:3">
      <c r="A17" s="96">
        <v>4</v>
      </c>
      <c r="B17" s="599" t="s">
        <v>725</v>
      </c>
      <c r="C17" s="99" t="s">
        <v>730</v>
      </c>
    </row>
    <row r="18" spans="1:3">
      <c r="A18" s="96">
        <v>5</v>
      </c>
      <c r="B18" s="599" t="s">
        <v>726</v>
      </c>
      <c r="C18" s="99" t="s">
        <v>731</v>
      </c>
    </row>
    <row r="19" spans="1:3" ht="15.75" customHeight="1">
      <c r="A19" s="96"/>
      <c r="B19" s="97"/>
      <c r="C19" s="100"/>
    </row>
    <row r="20" spans="1:3" ht="30" customHeight="1">
      <c r="A20" s="96"/>
      <c r="B20" s="672" t="s">
        <v>84</v>
      </c>
      <c r="C20" s="673"/>
    </row>
    <row r="21" spans="1:3">
      <c r="A21" s="96">
        <v>1</v>
      </c>
      <c r="B21" s="599" t="s">
        <v>732</v>
      </c>
      <c r="C21" s="602">
        <v>0.60199999999999998</v>
      </c>
    </row>
    <row r="22" spans="1:3">
      <c r="A22" s="96">
        <v>2</v>
      </c>
      <c r="B22" s="599" t="s">
        <v>733</v>
      </c>
      <c r="C22" s="602">
        <v>9.9000000000000005E-2</v>
      </c>
    </row>
    <row r="23" spans="1:3">
      <c r="A23" s="96">
        <v>3</v>
      </c>
      <c r="B23" s="599" t="s">
        <v>734</v>
      </c>
      <c r="C23" s="602">
        <v>9.9000000000000005E-2</v>
      </c>
    </row>
    <row r="24" spans="1:3">
      <c r="A24" s="96">
        <v>4</v>
      </c>
      <c r="B24" s="599" t="s">
        <v>735</v>
      </c>
      <c r="C24" s="602">
        <v>9.3399999999999997E-2</v>
      </c>
    </row>
    <row r="25" spans="1:3" ht="38.25">
      <c r="A25" s="96">
        <v>5</v>
      </c>
      <c r="B25" s="599" t="s">
        <v>736</v>
      </c>
      <c r="C25" s="602">
        <v>8.7900000000000006E-2</v>
      </c>
    </row>
    <row r="26" spans="1:3" ht="38.25">
      <c r="A26" s="96">
        <v>6</v>
      </c>
      <c r="B26" s="599" t="s">
        <v>737</v>
      </c>
      <c r="C26" s="602">
        <v>1.8700000000000001E-2</v>
      </c>
    </row>
    <row r="27" spans="1:3" ht="15.75" customHeight="1">
      <c r="A27" s="96"/>
      <c r="B27" s="600"/>
      <c r="C27" s="601"/>
    </row>
    <row r="28" spans="1:3" ht="29.25" customHeight="1">
      <c r="A28" s="96"/>
      <c r="B28" s="672" t="s">
        <v>85</v>
      </c>
      <c r="C28" s="673"/>
    </row>
    <row r="29" spans="1:3">
      <c r="A29" s="96">
        <v>1</v>
      </c>
      <c r="B29" s="599" t="s">
        <v>738</v>
      </c>
      <c r="C29" s="602">
        <v>7.1156399999999995E-2</v>
      </c>
    </row>
    <row r="30" spans="1:3">
      <c r="A30" s="603">
        <v>2</v>
      </c>
      <c r="B30" s="606" t="s">
        <v>739</v>
      </c>
      <c r="C30" s="604">
        <v>7.1156399999999995E-2</v>
      </c>
    </row>
    <row r="31" spans="1:3">
      <c r="A31" s="96">
        <v>3</v>
      </c>
      <c r="B31" s="606" t="s">
        <v>740</v>
      </c>
      <c r="C31" s="604">
        <v>8.9577600000000007E-2</v>
      </c>
    </row>
    <row r="32" spans="1:3">
      <c r="A32" s="603">
        <v>4</v>
      </c>
      <c r="B32" s="606" t="s">
        <v>741</v>
      </c>
      <c r="C32" s="604">
        <v>7.6514200000000004E-2</v>
      </c>
    </row>
    <row r="33" spans="1:3">
      <c r="A33" s="96">
        <v>5</v>
      </c>
      <c r="B33" s="606" t="s">
        <v>742</v>
      </c>
      <c r="C33" s="604">
        <v>0.14309539999999998</v>
      </c>
    </row>
    <row r="34" spans="1:3">
      <c r="A34" s="603">
        <v>6</v>
      </c>
      <c r="B34" s="606" t="s">
        <v>743</v>
      </c>
      <c r="C34" s="604">
        <v>8.5857239999999987E-2</v>
      </c>
    </row>
    <row r="35" spans="1:3" ht="15" thickBot="1">
      <c r="A35" s="96">
        <v>7</v>
      </c>
      <c r="B35" s="607" t="s">
        <v>744</v>
      </c>
      <c r="C35" s="605">
        <v>6.7484200000000008E-2</v>
      </c>
    </row>
  </sheetData>
  <mergeCells count="2">
    <mergeCell ref="B28:C28"/>
    <mergeCell ref="B20:C20"/>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8" activePane="bottomRight" state="frozen"/>
      <selection activeCell="B9" sqref="B9"/>
      <selection pane="topRight" activeCell="B9" sqref="B9"/>
      <selection pane="bottomLeft" activeCell="B9" sqref="B9"/>
      <selection pane="bottomRight" activeCell="F20" sqref="F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17" t="s">
        <v>31</v>
      </c>
      <c r="B1" s="3" t="str">
        <f>'Info '!C2</f>
        <v>JSC "CREDO BANK"</v>
      </c>
      <c r="C1" s="114"/>
      <c r="D1" s="114"/>
      <c r="E1" s="114"/>
      <c r="F1" s="18"/>
    </row>
    <row r="2" spans="1:7" s="101" customFormat="1" ht="15.75" customHeight="1">
      <c r="A2" s="317" t="s">
        <v>32</v>
      </c>
      <c r="B2" s="463">
        <f>'1. key ratios '!B2</f>
        <v>44377</v>
      </c>
    </row>
    <row r="3" spans="1:7" s="101" customFormat="1" ht="15.75" customHeight="1">
      <c r="A3" s="317"/>
    </row>
    <row r="4" spans="1:7" s="101" customFormat="1" ht="15.75" customHeight="1" thickBot="1">
      <c r="A4" s="318" t="s">
        <v>202</v>
      </c>
      <c r="B4" s="678" t="s">
        <v>347</v>
      </c>
      <c r="C4" s="679"/>
      <c r="D4" s="679"/>
      <c r="E4" s="679"/>
    </row>
    <row r="5" spans="1:7" s="105" customFormat="1" ht="17.45" customHeight="1">
      <c r="A5" s="248"/>
      <c r="B5" s="249"/>
      <c r="C5" s="103" t="s">
        <v>0</v>
      </c>
      <c r="D5" s="103" t="s">
        <v>1</v>
      </c>
      <c r="E5" s="104" t="s">
        <v>2</v>
      </c>
    </row>
    <row r="6" spans="1:7" s="18" customFormat="1" ht="14.45" customHeight="1">
      <c r="A6" s="319"/>
      <c r="B6" s="674" t="s">
        <v>354</v>
      </c>
      <c r="C6" s="674" t="s">
        <v>93</v>
      </c>
      <c r="D6" s="676" t="s">
        <v>201</v>
      </c>
      <c r="E6" s="677"/>
      <c r="G6" s="5"/>
    </row>
    <row r="7" spans="1:7" s="18" customFormat="1" ht="99.6" customHeight="1">
      <c r="A7" s="319"/>
      <c r="B7" s="675"/>
      <c r="C7" s="674"/>
      <c r="D7" s="355" t="s">
        <v>200</v>
      </c>
      <c r="E7" s="356" t="s">
        <v>355</v>
      </c>
      <c r="G7" s="5"/>
    </row>
    <row r="8" spans="1:7">
      <c r="A8" s="320">
        <v>1</v>
      </c>
      <c r="B8" s="357" t="s">
        <v>36</v>
      </c>
      <c r="C8" s="358">
        <v>47790254.349999994</v>
      </c>
      <c r="D8" s="358"/>
      <c r="E8" s="359">
        <f>C8-D8</f>
        <v>47790254.349999994</v>
      </c>
      <c r="F8" s="18"/>
    </row>
    <row r="9" spans="1:7">
      <c r="A9" s="320">
        <v>2</v>
      </c>
      <c r="B9" s="357" t="s">
        <v>37</v>
      </c>
      <c r="C9" s="358">
        <v>133790714.24000001</v>
      </c>
      <c r="D9" s="358"/>
      <c r="E9" s="359">
        <f t="shared" ref="E9:E20" si="0">C9-D9</f>
        <v>133790714.24000001</v>
      </c>
      <c r="F9" s="18"/>
    </row>
    <row r="10" spans="1:7">
      <c r="A10" s="320">
        <v>3</v>
      </c>
      <c r="B10" s="357" t="s">
        <v>38</v>
      </c>
      <c r="C10" s="358">
        <v>53920909.729999997</v>
      </c>
      <c r="D10" s="358"/>
      <c r="E10" s="359">
        <f t="shared" si="0"/>
        <v>53920909.729999997</v>
      </c>
      <c r="F10" s="18"/>
    </row>
    <row r="11" spans="1:7">
      <c r="A11" s="320">
        <v>4</v>
      </c>
      <c r="B11" s="357" t="s">
        <v>39</v>
      </c>
      <c r="C11" s="358">
        <v>0</v>
      </c>
      <c r="D11" s="358"/>
      <c r="E11" s="359">
        <f t="shared" si="0"/>
        <v>0</v>
      </c>
      <c r="F11" s="18"/>
    </row>
    <row r="12" spans="1:7">
      <c r="A12" s="320">
        <v>5</v>
      </c>
      <c r="B12" s="357" t="s">
        <v>40</v>
      </c>
      <c r="C12" s="358">
        <v>42838843.409999996</v>
      </c>
      <c r="D12" s="358"/>
      <c r="E12" s="359">
        <f t="shared" si="0"/>
        <v>42838843.409999996</v>
      </c>
      <c r="F12" s="18"/>
    </row>
    <row r="13" spans="1:7">
      <c r="A13" s="320">
        <v>6.1</v>
      </c>
      <c r="B13" s="360" t="s">
        <v>41</v>
      </c>
      <c r="C13" s="361">
        <v>1157800271.4795001</v>
      </c>
      <c r="D13" s="358"/>
      <c r="E13" s="359">
        <f t="shared" si="0"/>
        <v>1157800271.4795001</v>
      </c>
      <c r="F13" s="18"/>
    </row>
    <row r="14" spans="1:7">
      <c r="A14" s="320">
        <v>6.2</v>
      </c>
      <c r="B14" s="362" t="s">
        <v>42</v>
      </c>
      <c r="C14" s="361">
        <v>-40755150.731399998</v>
      </c>
      <c r="D14" s="358"/>
      <c r="E14" s="359">
        <f t="shared" si="0"/>
        <v>-40755150.731399998</v>
      </c>
      <c r="F14" s="18"/>
    </row>
    <row r="15" spans="1:7">
      <c r="A15" s="320">
        <v>6</v>
      </c>
      <c r="B15" s="357" t="s">
        <v>43</v>
      </c>
      <c r="C15" s="358">
        <v>1117045120.7481</v>
      </c>
      <c r="D15" s="358"/>
      <c r="E15" s="359">
        <f t="shared" si="0"/>
        <v>1117045120.7481</v>
      </c>
      <c r="F15" s="18"/>
    </row>
    <row r="16" spans="1:7">
      <c r="A16" s="320">
        <v>7</v>
      </c>
      <c r="B16" s="357" t="s">
        <v>44</v>
      </c>
      <c r="C16" s="358">
        <v>28980147.609999999</v>
      </c>
      <c r="D16" s="358"/>
      <c r="E16" s="359">
        <f t="shared" si="0"/>
        <v>28980147.609999999</v>
      </c>
      <c r="F16" s="18"/>
    </row>
    <row r="17" spans="1:7">
      <c r="A17" s="320">
        <v>8</v>
      </c>
      <c r="B17" s="357" t="s">
        <v>199</v>
      </c>
      <c r="C17" s="358">
        <v>906787.68900000001</v>
      </c>
      <c r="D17" s="358"/>
      <c r="E17" s="359">
        <f t="shared" si="0"/>
        <v>906787.68900000001</v>
      </c>
      <c r="F17" s="321"/>
      <c r="G17" s="108"/>
    </row>
    <row r="18" spans="1:7">
      <c r="A18" s="320">
        <v>9</v>
      </c>
      <c r="B18" s="357" t="s">
        <v>45</v>
      </c>
      <c r="C18" s="358">
        <v>0</v>
      </c>
      <c r="D18" s="358"/>
      <c r="E18" s="359">
        <f t="shared" si="0"/>
        <v>0</v>
      </c>
      <c r="F18" s="18"/>
      <c r="G18" s="108"/>
    </row>
    <row r="19" spans="1:7">
      <c r="A19" s="320">
        <v>10</v>
      </c>
      <c r="B19" s="357" t="s">
        <v>46</v>
      </c>
      <c r="C19" s="358">
        <v>29965074.790000018</v>
      </c>
      <c r="D19" s="358">
        <v>9872938.879999999</v>
      </c>
      <c r="E19" s="359">
        <f t="shared" si="0"/>
        <v>20092135.910000019</v>
      </c>
      <c r="F19" s="18"/>
      <c r="G19" s="108"/>
    </row>
    <row r="20" spans="1:7">
      <c r="A20" s="320">
        <v>11</v>
      </c>
      <c r="B20" s="357" t="s">
        <v>47</v>
      </c>
      <c r="C20" s="358">
        <v>42487472.539999992</v>
      </c>
      <c r="D20" s="358"/>
      <c r="E20" s="359">
        <f t="shared" si="0"/>
        <v>42487472.539999992</v>
      </c>
      <c r="F20" s="18"/>
    </row>
    <row r="21" spans="1:7" ht="26.25" thickBot="1">
      <c r="A21" s="192"/>
      <c r="B21" s="322" t="s">
        <v>357</v>
      </c>
      <c r="C21" s="250">
        <f>SUM(C8:C12, C15:C20)</f>
        <v>1497725325.1070998</v>
      </c>
      <c r="D21" s="250">
        <f>SUM(D8:D12, D15:D20)</f>
        <v>9872938.879999999</v>
      </c>
      <c r="E21" s="363">
        <f>SUM(E8:E12, E15:E20)</f>
        <v>1487852386.2270999</v>
      </c>
    </row>
    <row r="22" spans="1:7">
      <c r="A22" s="5"/>
      <c r="B22" s="5"/>
      <c r="C22" s="5"/>
      <c r="D22" s="5"/>
      <c r="E22" s="5"/>
    </row>
    <row r="23" spans="1:7">
      <c r="A23" s="5"/>
      <c r="B23" s="5"/>
      <c r="C23" s="5"/>
      <c r="D23" s="5"/>
      <c r="E23" s="5"/>
    </row>
    <row r="25" spans="1:7" s="4" customFormat="1">
      <c r="B25" s="109"/>
      <c r="F25" s="5"/>
      <c r="G25" s="5"/>
    </row>
    <row r="26" spans="1:7" s="4" customFormat="1">
      <c r="B26" s="109"/>
      <c r="F26" s="5"/>
      <c r="G26" s="5"/>
    </row>
    <row r="27" spans="1:7" s="4" customFormat="1">
      <c r="B27" s="109"/>
      <c r="F27" s="5"/>
      <c r="G27" s="5"/>
    </row>
    <row r="28" spans="1:7" s="4" customFormat="1">
      <c r="B28" s="109"/>
      <c r="F28" s="5"/>
      <c r="G28" s="5"/>
    </row>
    <row r="29" spans="1:7" s="4" customFormat="1">
      <c r="B29" s="109"/>
      <c r="F29" s="5"/>
      <c r="G29" s="5"/>
    </row>
    <row r="30" spans="1:7" s="4" customFormat="1">
      <c r="B30" s="109"/>
      <c r="F30" s="5"/>
      <c r="G30" s="5"/>
    </row>
    <row r="31" spans="1:7" s="4" customFormat="1">
      <c r="B31" s="109"/>
      <c r="F31" s="5"/>
      <c r="G31" s="5"/>
    </row>
    <row r="32" spans="1:7" s="4" customFormat="1">
      <c r="B32" s="109"/>
      <c r="F32" s="5"/>
      <c r="G32" s="5"/>
    </row>
    <row r="33" spans="2:7" s="4" customFormat="1">
      <c r="B33" s="109"/>
      <c r="F33" s="5"/>
      <c r="G33" s="5"/>
    </row>
    <row r="34" spans="2:7" s="4" customFormat="1">
      <c r="B34" s="109"/>
      <c r="F34" s="5"/>
      <c r="G34" s="5"/>
    </row>
    <row r="35" spans="2:7" s="4" customFormat="1">
      <c r="B35" s="109"/>
      <c r="F35" s="5"/>
      <c r="G35" s="5"/>
    </row>
    <row r="36" spans="2:7" s="4" customFormat="1">
      <c r="B36" s="109"/>
      <c r="F36" s="5"/>
      <c r="G36" s="5"/>
    </row>
    <row r="37" spans="2:7" s="4" customFormat="1">
      <c r="B37" s="10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"CREDO BANK"</v>
      </c>
    </row>
    <row r="2" spans="1:6" s="101" customFormat="1" ht="15.75" customHeight="1">
      <c r="A2" s="2" t="s">
        <v>32</v>
      </c>
      <c r="B2" s="463">
        <f>'1. key ratios '!B2</f>
        <v>44377</v>
      </c>
      <c r="C2" s="4"/>
      <c r="D2" s="4"/>
      <c r="E2" s="4"/>
      <c r="F2" s="4"/>
    </row>
    <row r="3" spans="1:6" s="101" customFormat="1" ht="15.75" customHeight="1">
      <c r="C3" s="4"/>
      <c r="D3" s="4"/>
      <c r="E3" s="4"/>
      <c r="F3" s="4"/>
    </row>
    <row r="4" spans="1:6" s="101" customFormat="1" ht="13.5" thickBot="1">
      <c r="A4" s="101" t="s">
        <v>86</v>
      </c>
      <c r="B4" s="323" t="s">
        <v>334</v>
      </c>
      <c r="C4" s="102" t="s">
        <v>74</v>
      </c>
      <c r="D4" s="4"/>
      <c r="E4" s="4"/>
      <c r="F4" s="4"/>
    </row>
    <row r="5" spans="1:6">
      <c r="A5" s="255">
        <v>1</v>
      </c>
      <c r="B5" s="324" t="s">
        <v>356</v>
      </c>
      <c r="C5" s="256">
        <f>'7. LI1 '!E21</f>
        <v>1487852386.2270999</v>
      </c>
    </row>
    <row r="6" spans="1:6" s="257" customFormat="1">
      <c r="A6" s="110">
        <v>2.1</v>
      </c>
      <c r="B6" s="252" t="s">
        <v>335</v>
      </c>
      <c r="C6" s="180">
        <v>31218143.210000001</v>
      </c>
    </row>
    <row r="7" spans="1:6" s="90" customFormat="1" outlineLevel="1">
      <c r="A7" s="84">
        <v>2.2000000000000002</v>
      </c>
      <c r="B7" s="85" t="s">
        <v>336</v>
      </c>
      <c r="C7" s="258">
        <v>15801500</v>
      </c>
    </row>
    <row r="8" spans="1:6" s="90" customFormat="1" ht="25.5">
      <c r="A8" s="84">
        <v>3</v>
      </c>
      <c r="B8" s="253" t="s">
        <v>337</v>
      </c>
      <c r="C8" s="259">
        <f>SUM(C5:C7)</f>
        <v>1534872029.4370999</v>
      </c>
    </row>
    <row r="9" spans="1:6" s="257" customFormat="1">
      <c r="A9" s="110">
        <v>4</v>
      </c>
      <c r="B9" s="112" t="s">
        <v>88</v>
      </c>
      <c r="C9" s="180">
        <v>20595505.668299999</v>
      </c>
    </row>
    <row r="10" spans="1:6" s="90" customFormat="1" outlineLevel="1">
      <c r="A10" s="84">
        <v>5.0999999999999996</v>
      </c>
      <c r="B10" s="85" t="s">
        <v>338</v>
      </c>
      <c r="C10" s="258">
        <v>-27778385.940000001</v>
      </c>
    </row>
    <row r="11" spans="1:6" s="90" customFormat="1" outlineLevel="1">
      <c r="A11" s="84">
        <v>5.2</v>
      </c>
      <c r="B11" s="85" t="s">
        <v>339</v>
      </c>
      <c r="C11" s="258">
        <v>-15011425</v>
      </c>
    </row>
    <row r="12" spans="1:6" s="90" customFormat="1">
      <c r="A12" s="84">
        <v>6</v>
      </c>
      <c r="B12" s="251" t="s">
        <v>483</v>
      </c>
      <c r="C12" s="258"/>
    </row>
    <row r="13" spans="1:6" s="90" customFormat="1" ht="13.5" thickBot="1">
      <c r="A13" s="86">
        <v>7</v>
      </c>
      <c r="B13" s="254" t="s">
        <v>285</v>
      </c>
      <c r="C13" s="260">
        <f>SUM(C8:C12)</f>
        <v>1512677724.1653998</v>
      </c>
    </row>
    <row r="15" spans="1:6" ht="25.5">
      <c r="A15" s="275"/>
      <c r="B15" s="91" t="s">
        <v>484</v>
      </c>
    </row>
    <row r="16" spans="1:6">
      <c r="A16" s="275"/>
      <c r="B16" s="275"/>
    </row>
    <row r="17" spans="1:5" ht="15">
      <c r="A17" s="270"/>
      <c r="B17" s="271"/>
      <c r="C17" s="275"/>
      <c r="D17" s="275"/>
      <c r="E17" s="275"/>
    </row>
    <row r="18" spans="1:5" ht="15">
      <c r="A18" s="276"/>
      <c r="B18" s="277"/>
      <c r="C18" s="275"/>
      <c r="D18" s="275"/>
      <c r="E18" s="275"/>
    </row>
    <row r="19" spans="1:5">
      <c r="A19" s="278"/>
      <c r="B19" s="272"/>
      <c r="C19" s="275"/>
      <c r="D19" s="275"/>
      <c r="E19" s="275"/>
    </row>
    <row r="20" spans="1:5">
      <c r="A20" s="279"/>
      <c r="B20" s="273"/>
      <c r="C20" s="275"/>
      <c r="D20" s="275"/>
      <c r="E20" s="275"/>
    </row>
    <row r="21" spans="1:5">
      <c r="A21" s="279"/>
      <c r="B21" s="277"/>
      <c r="C21" s="275"/>
      <c r="D21" s="275"/>
      <c r="E21" s="275"/>
    </row>
    <row r="22" spans="1:5">
      <c r="A22" s="278"/>
      <c r="B22" s="274"/>
      <c r="C22" s="275"/>
      <c r="D22" s="275"/>
      <c r="E22" s="275"/>
    </row>
    <row r="23" spans="1:5">
      <c r="A23" s="279"/>
      <c r="B23" s="273"/>
      <c r="C23" s="275"/>
      <c r="D23" s="275"/>
      <c r="E23" s="275"/>
    </row>
    <row r="24" spans="1:5">
      <c r="A24" s="279"/>
      <c r="B24" s="273"/>
      <c r="C24" s="275"/>
      <c r="D24" s="275"/>
      <c r="E24" s="275"/>
    </row>
    <row r="25" spans="1:5">
      <c r="A25" s="279"/>
      <c r="B25" s="280"/>
      <c r="C25" s="275"/>
      <c r="D25" s="275"/>
      <c r="E25" s="275"/>
    </row>
    <row r="26" spans="1:5">
      <c r="A26" s="279"/>
      <c r="B26" s="277"/>
      <c r="C26" s="275"/>
      <c r="D26" s="275"/>
      <c r="E26" s="275"/>
    </row>
    <row r="27" spans="1:5">
      <c r="A27" s="275"/>
      <c r="B27" s="281"/>
      <c r="C27" s="275"/>
      <c r="D27" s="275"/>
      <c r="E27" s="275"/>
    </row>
    <row r="28" spans="1:5">
      <c r="A28" s="275"/>
      <c r="B28" s="281"/>
      <c r="C28" s="275"/>
      <c r="D28" s="275"/>
      <c r="E28" s="275"/>
    </row>
    <row r="29" spans="1:5">
      <c r="A29" s="275"/>
      <c r="B29" s="281"/>
      <c r="C29" s="275"/>
      <c r="D29" s="275"/>
      <c r="E29" s="275"/>
    </row>
    <row r="30" spans="1:5">
      <c r="A30" s="275"/>
      <c r="B30" s="281"/>
      <c r="C30" s="275"/>
      <c r="D30" s="275"/>
      <c r="E30" s="275"/>
    </row>
    <row r="31" spans="1:5">
      <c r="A31" s="275"/>
      <c r="B31" s="281"/>
      <c r="C31" s="275"/>
      <c r="D31" s="275"/>
      <c r="E31" s="275"/>
    </row>
    <row r="32" spans="1:5">
      <c r="A32" s="275"/>
      <c r="B32" s="281"/>
      <c r="C32" s="275"/>
      <c r="D32" s="275"/>
      <c r="E32" s="275"/>
    </row>
    <row r="33" spans="1:5">
      <c r="A33" s="275"/>
      <c r="B33" s="281"/>
      <c r="C33" s="275"/>
      <c r="D33" s="275"/>
      <c r="E33" s="275"/>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2021-07-30T14:41:37Z</dcterms:modified>
</cp:coreProperties>
</file>