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A2E2F053-14A1-45E4-A549-831358D78A2B}" xr6:coauthVersionLast="47" xr6:coauthVersionMax="47" xr10:uidLastSave="{00000000-0000-0000-0000-000000000000}"/>
  <bookViews>
    <workbookView xWindow="-108" yWindow="-108" windowWidth="23256" windowHeight="12576"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6" i="67" l="1"/>
  <c r="T17" i="67"/>
  <c r="F10" i="40" l="1"/>
  <c r="G10" i="40" s="1"/>
  <c r="N19" i="63"/>
  <c r="M19" i="63"/>
  <c r="O19" i="63" s="1"/>
  <c r="D15" i="48" l="1"/>
  <c r="G17" i="50" l="1"/>
  <c r="F17" i="50"/>
  <c r="E17" i="50"/>
  <c r="D17" i="50"/>
  <c r="C17" i="50"/>
  <c r="G12" i="50"/>
  <c r="F12" i="50"/>
  <c r="F22" i="50" s="1"/>
  <c r="E12" i="50"/>
  <c r="D12" i="50"/>
  <c r="C12" i="50"/>
  <c r="G7" i="50"/>
  <c r="F7" i="50"/>
  <c r="E7" i="50"/>
  <c r="D7" i="50"/>
  <c r="C7" i="50"/>
  <c r="F15" i="48"/>
  <c r="E15" i="48"/>
  <c r="F7" i="48"/>
  <c r="E7" i="48"/>
  <c r="D7" i="48"/>
  <c r="D22" i="48" s="1"/>
  <c r="M40" i="67"/>
  <c r="L40" i="67"/>
  <c r="K40" i="67"/>
  <c r="J40" i="67"/>
  <c r="I40" i="67"/>
  <c r="H40" i="67"/>
  <c r="G40" i="67"/>
  <c r="F40" i="67"/>
  <c r="E40" i="67"/>
  <c r="D40" i="67"/>
  <c r="C40" i="67"/>
  <c r="N39" i="67"/>
  <c r="N38" i="67"/>
  <c r="N37" i="67"/>
  <c r="O32" i="67"/>
  <c r="N32" i="67"/>
  <c r="M32" i="67"/>
  <c r="L32" i="67"/>
  <c r="K32" i="67"/>
  <c r="J32" i="67"/>
  <c r="I32" i="67"/>
  <c r="H32" i="67"/>
  <c r="G32" i="67"/>
  <c r="F32" i="67"/>
  <c r="E32" i="67"/>
  <c r="D32" i="67"/>
  <c r="C32" i="67"/>
  <c r="P31" i="67"/>
  <c r="P30" i="67"/>
  <c r="P29" i="67"/>
  <c r="P28" i="67"/>
  <c r="P27" i="67"/>
  <c r="P26" i="67"/>
  <c r="P25" i="67"/>
  <c r="S20" i="67"/>
  <c r="R20" i="67"/>
  <c r="Q20" i="67"/>
  <c r="P20" i="67"/>
  <c r="O20" i="67"/>
  <c r="N20" i="67"/>
  <c r="M20" i="67"/>
  <c r="L20" i="67"/>
  <c r="K20" i="67"/>
  <c r="J20" i="67"/>
  <c r="I20" i="67"/>
  <c r="H20" i="67"/>
  <c r="G20" i="67"/>
  <c r="F20" i="67"/>
  <c r="E20" i="67"/>
  <c r="D20" i="67"/>
  <c r="C20" i="67"/>
  <c r="T19" i="67"/>
  <c r="T18" i="67"/>
  <c r="T15" i="67"/>
  <c r="T14" i="67"/>
  <c r="T13" i="67"/>
  <c r="T12" i="67"/>
  <c r="T11" i="67"/>
  <c r="T10" i="67"/>
  <c r="T9" i="67"/>
  <c r="D22" i="50" l="1"/>
  <c r="G22" i="50"/>
  <c r="F22" i="48"/>
  <c r="C22" i="50"/>
  <c r="P32" i="67"/>
  <c r="E22" i="48"/>
  <c r="T20" i="67"/>
  <c r="N40" i="67"/>
  <c r="E22" i="50"/>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alcChain>
</file>

<file path=xl/sharedStrings.xml><?xml version="1.0" encoding="utf-8"?>
<sst xmlns="http://schemas.openxmlformats.org/spreadsheetml/2006/main" count="344" uniqueCount="218">
  <si>
    <t>a</t>
  </si>
  <si>
    <t>b</t>
  </si>
  <si>
    <t>c</t>
  </si>
  <si>
    <t>d</t>
  </si>
  <si>
    <t>e</t>
  </si>
  <si>
    <t>T</t>
  </si>
  <si>
    <t>T-1</t>
  </si>
  <si>
    <t>T-2</t>
  </si>
  <si>
    <t>f</t>
  </si>
  <si>
    <t xml:space="preserve">                                                                </t>
  </si>
  <si>
    <t>XXX</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</si>
  <si>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</si>
  <si>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</si>
  <si>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</si>
  <si>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</si>
  <si>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</si>
  <si>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</si>
  <si>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</si>
  <si>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</si>
  <si>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</si>
  <si>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</si>
  <si>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</si>
  <si>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</si>
  <si>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</si>
  <si>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</si>
  <si>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</si>
  <si>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</si>
  <si>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</si>
  <si>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</si>
  <si>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</si>
  <si>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</si>
  <si>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</si>
  <si>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</si>
  <si>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</si>
  <si>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</si>
  <si>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Not consolidated</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</si>
  <si>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</si>
  <si>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</si>
  <si>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</si>
  <si>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</si>
  <si>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</si>
  <si>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</si>
  <si>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</si>
  <si>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</si>
  <si>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</si>
  <si>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</si>
  <si>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</si>
  <si>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</si>
  <si>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</si>
  <si>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</si>
  <si>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</si>
  <si>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</si>
  <si>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</si>
  <si>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</si>
  <si>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</si>
  <si>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</si>
  <si>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</si>
  <si>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</si>
  <si>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</si>
  <si>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</si>
  <si>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</si>
  <si>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</si>
  <si>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</si>
  <si>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</si>
  <si>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</si>
  <si>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</si>
  <si>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</si>
  <si>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</si>
  <si>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</si>
  <si>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</si>
  <si>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</si>
  <si>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</si>
  <si>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</si>
  <si>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</si>
  <si>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</si>
  <si>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</si>
  <si>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</si>
  <si>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</si>
  <si>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</si>
  <si>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</si>
  <si>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</si>
  <si>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</si>
  <si>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</si>
  <si>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</si>
  <si>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</si>
  <si>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</si>
  <si>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</si>
  <si>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</si>
  <si>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</si>
  <si>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</si>
  <si>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</si>
  <si>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</si>
  <si>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</si>
  <si>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</si>
  <si>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</si>
  <si>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</si>
  <si>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</si>
  <si>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</si>
  <si>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</si>
  <si>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</si>
  <si>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</si>
  <si>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</si>
  <si>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</si>
  <si>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</si>
  <si>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</si>
  <si>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</si>
  <si>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</si>
  <si>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</si>
  <si>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</si>
  <si>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</si>
  <si>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</si>
  <si>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</si>
  <si>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</si>
  <si>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</si>
  <si>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</si>
  <si>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</si>
  <si>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</si>
  <si>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</si>
  <si>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</si>
  <si>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</si>
  <si>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</si>
  <si>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</si>
  <si>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</si>
  <si>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</si>
  <si>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</si>
  <si>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</si>
  <si>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</si>
  <si>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</si>
  <si>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</si>
  <si>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</si>
  <si>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</si>
  <si>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</si>
  <si>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</si>
  <si>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</si>
  <si>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</si>
  <si>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</si>
  <si>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</si>
  <si>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</si>
  <si>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</si>
  <si>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</si>
  <si>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</si>
  <si>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</si>
  <si>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</si>
  <si>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</si>
  <si>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</si>
  <si>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</si>
  <si>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</si>
  <si>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</si>
  <si>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</si>
  <si>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</si>
  <si>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</si>
  <si>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</si>
  <si>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</si>
  <si>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</si>
  <si>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CREDO</t>
  </si>
  <si>
    <t>Cash and cash equivalents</t>
  </si>
  <si>
    <t>Amounts due from credit institutions</t>
  </si>
  <si>
    <t>Derivative financial assets</t>
  </si>
  <si>
    <t>Investment securities at amortised cost</t>
  </si>
  <si>
    <t>Loans to customers</t>
  </si>
  <si>
    <t>Intangible assets</t>
  </si>
  <si>
    <t>Property and equipment</t>
  </si>
  <si>
    <t>Right-of-use assets</t>
  </si>
  <si>
    <t>Current income tax assets</t>
  </si>
  <si>
    <t>Other financial assets</t>
  </si>
  <si>
    <t>Other non-financial assets</t>
  </si>
  <si>
    <t>*</t>
  </si>
  <si>
    <t>**</t>
  </si>
  <si>
    <t>***</t>
  </si>
  <si>
    <t>****</t>
  </si>
  <si>
    <t>*****</t>
  </si>
  <si>
    <t>******</t>
  </si>
  <si>
    <t>*******</t>
  </si>
  <si>
    <t>********</t>
  </si>
  <si>
    <t>*********</t>
  </si>
  <si>
    <t>Loans from banks and other FI</t>
  </si>
  <si>
    <t>Derivative financial liabilities</t>
  </si>
  <si>
    <t>Customer accounts</t>
  </si>
  <si>
    <t>Current income tax liabilities</t>
  </si>
  <si>
    <t>Deferred income tax liabilities</t>
  </si>
  <si>
    <t>Lease liabilities</t>
  </si>
  <si>
    <t>Other liabilities</t>
  </si>
  <si>
    <t>Subordinated debt</t>
  </si>
  <si>
    <t>Share capital</t>
  </si>
  <si>
    <t>Retained earnings</t>
  </si>
  <si>
    <t>31.12.2022</t>
  </si>
  <si>
    <t>Additional paid in capital</t>
  </si>
  <si>
    <t>Zaal Pirtskhelava</t>
  </si>
  <si>
    <t>Erekle Zatiashvili</t>
  </si>
  <si>
    <t>Zaza Tkeshelashvili</t>
  </si>
  <si>
    <t>Alexander Kumsiashvili</t>
  </si>
  <si>
    <t>Nikoloz Kutateladze</t>
  </si>
  <si>
    <t>* Derivative financial assets</t>
  </si>
  <si>
    <t>The audited statement in this article includes changes in fair value arising on financial derivatives. In the NBG methodology this asset is not segregated separately, so it is included in other financial assets.</t>
  </si>
  <si>
    <t>The audited report uses IFRS reservation rules, also includes deferred fees, also FINCA banks portfolio accounted with FV</t>
  </si>
  <si>
    <t xml:space="preserve">** Loans to customers </t>
  </si>
  <si>
    <t>****** Fixed Assets</t>
  </si>
  <si>
    <t>Based on the audit's recommendation, we extended the fixed assets useful lives</t>
  </si>
  <si>
    <t>******* Intangible assets</t>
  </si>
  <si>
    <t>The audited statement includes an asset acquisition of which for NBG was after the end of the reporting year. Aslo IFRS amount contains customer relationship (from FINCA acquisition)</t>
  </si>
  <si>
    <t>**** Current income tax asset</t>
  </si>
  <si>
    <t>Advance income tax paid in the audited statement is deducted from the income tax liability; Also tax expenes was changed during  audit process</t>
  </si>
  <si>
    <t>******** Other financial assets</t>
  </si>
  <si>
    <t>1. NBG amount conteins origination fees paid on borrowings, in IFRS they are in liabilities 2. By NBG Loan officers deffered bonusis are alocated here, by IFRS in  Loans to customers 3. deferres income tax in IFRS is netted in NBG these amount is allocatid here</t>
  </si>
  <si>
    <t>********* Other non-financial assets</t>
  </si>
  <si>
    <t xml:space="preserve"> Prepayments in the audited report is shown in other non-financial assets and in the NBG report - in other financial assets.</t>
  </si>
  <si>
    <t>**** Loans from banks and other financial institutions</t>
  </si>
  <si>
    <t>1. As mentioned above, under IFRS amounts of orig fees are netted with borrowed funds, while according to local accounting they are represented in assets. 2. In the NBG statement the  Deposit of the Ministry of Finance is shown Customer accounts, and in the financial statements - in the Loans from banks and other financial institutions.</t>
  </si>
  <si>
    <t>* Customer accounts</t>
  </si>
  <si>
    <t>1. Difference is caused by  loan drawdown account balances of the borrowers, which is included in Customer Accounts according to audited report. 2. In the NBG statement the Deposit of the Ministry of Finance is shown in this article, and in the financial statements - in the Loans from banks and other financial institutions.</t>
  </si>
  <si>
    <t>** Current income tax liabilities</t>
  </si>
  <si>
    <t>Advance income tax is deducted from the income tax liability in the audited statement and the income tax liability is adjusted.</t>
  </si>
  <si>
    <t>***** Deferred income tax liability</t>
  </si>
  <si>
    <t>The audit report specifies the deferred income tax liability;</t>
  </si>
  <si>
    <t>****** Other liabilities</t>
  </si>
  <si>
    <t>1. The non-amortized portion of the lending fee paid by customers in advance is deducted in the audited statement with the loan portfolio, while in the NBG report it is shown in other liabilities. 2.  Difference is caused by  loan drawdown account balances of the borrowers, which is included in Customer Accounts according to audited report.</t>
  </si>
  <si>
    <t>******* Subordinated debt</t>
  </si>
  <si>
    <t>IFRS Satement includes accruad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</si>
</sst>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xf numFmtId="43" fontId="1" fillId="0" borderId="0" applyFont="0" applyFill="0" applyBorder="0" applyAlignment="0" applyProtection="0"/>
  </cellStyleXfs>
  <cellXfs count="217">
    <xf numFmtId="0" fontId="0" fillId="0" borderId="0" xfId="0"/>
    <xf numFmtId="0" fontId="3" fillId="0" borderId="0" xfId="0" applyFont="1"/>
    <xf numFmtId="0" fontId="6" fillId="0" borderId="0" xfId="8" applyFont="1"/>
    <xf numFmtId="0" fontId="3" fillId="0" borderId="0" xfId="0" applyFont="1" applyAlignment="1">
      <alignment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13" xfId="0" applyFont="1" applyBorder="1"/>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Border="1" applyAlignment="1">
      <alignment horizontal="center" vertical="center" textRotation="90" wrapText="1"/>
    </xf>
    <xf numFmtId="0" fontId="3" fillId="0" borderId="8" xfId="0" applyFont="1" applyBorder="1" applyAlignment="1">
      <alignment horizontal="center"/>
    </xf>
    <xf numFmtId="0" fontId="3" fillId="0" borderId="8" xfId="0" applyFont="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Border="1" applyAlignment="1">
      <alignment horizontal="center" vertical="center" textRotation="90" wrapText="1"/>
    </xf>
    <xf numFmtId="0" fontId="3" fillId="0" borderId="14" xfId="0" applyFont="1" applyBorder="1" applyAlignment="1">
      <alignment horizontal="center" vertical="center"/>
    </xf>
    <xf numFmtId="0" fontId="3" fillId="0" borderId="14" xfId="0" applyFont="1" applyBorder="1" applyAlignment="1">
      <alignment horizontal="center" wrapText="1"/>
    </xf>
    <xf numFmtId="0" fontId="85" fillId="0" borderId="0" xfId="0" applyFont="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xf numFmtId="0" fontId="1" fillId="0" borderId="2" xfId="0" applyFont="1" applyBorder="1"/>
    <xf numFmtId="0" fontId="1" fillId="0" borderId="0" xfId="0" applyFont="1"/>
    <xf numFmtId="0" fontId="87" fillId="0" borderId="4" xfId="20955" applyFont="1" applyBorder="1"/>
    <xf numFmtId="0" fontId="3" fillId="0" borderId="10" xfId="0" applyFont="1" applyBorder="1"/>
    <xf numFmtId="193" fontId="4" fillId="75" borderId="14" xfId="0" applyNumberFormat="1" applyFont="1" applyFill="1" applyBorder="1" applyAlignment="1">
      <alignment horizontal="center" vertical="center"/>
    </xf>
    <xf numFmtId="193" fontId="4" fillId="35" borderId="17"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0" fontId="3" fillId="0" borderId="13"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4" fillId="35" borderId="14"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0" fontId="88" fillId="0" borderId="2" xfId="20955" applyFont="1" applyBorder="1" applyAlignment="1">
      <alignment horizontal="center" vertical="center"/>
    </xf>
    <xf numFmtId="0" fontId="3" fillId="0" borderId="2" xfId="0" applyFont="1" applyBorder="1" applyAlignment="1">
      <alignment horizontal="center"/>
    </xf>
    <xf numFmtId="0" fontId="3" fillId="0" borderId="14" xfId="0" applyFont="1" applyBorder="1" applyAlignment="1">
      <alignment horizontal="center"/>
    </xf>
    <xf numFmtId="0" fontId="2" fillId="0" borderId="0" xfId="8"/>
    <xf numFmtId="0" fontId="89" fillId="0" borderId="0" xfId="0" applyFont="1"/>
    <xf numFmtId="0" fontId="89" fillId="0" borderId="0" xfId="0" applyFont="1" applyAlignment="1">
      <alignment wrapText="1"/>
    </xf>
    <xf numFmtId="0" fontId="2" fillId="0" borderId="4" xfId="20955" applyBorder="1"/>
    <xf numFmtId="0" fontId="89" fillId="0" borderId="44" xfId="0" applyFont="1" applyBorder="1" applyAlignment="1">
      <alignment horizontal="center"/>
    </xf>
    <xf numFmtId="167" fontId="89" fillId="0" borderId="2" xfId="0" applyNumberFormat="1" applyFont="1" applyBorder="1" applyAlignment="1">
      <alignment horizontal="center" vertical="center" textRotation="90" wrapText="1"/>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6" xfId="0" applyFont="1" applyBorder="1"/>
    <xf numFmtId="0" fontId="89" fillId="0" borderId="43" xfId="0" applyFont="1" applyBorder="1"/>
    <xf numFmtId="0" fontId="89" fillId="0" borderId="13" xfId="0" applyFont="1" applyBorder="1"/>
    <xf numFmtId="0" fontId="89" fillId="0" borderId="2" xfId="0" applyFont="1" applyBorder="1" applyAlignment="1">
      <alignment horizontal="center" vertical="center"/>
    </xf>
    <xf numFmtId="0" fontId="89" fillId="0" borderId="2" xfId="0" applyFont="1" applyBorder="1"/>
    <xf numFmtId="0" fontId="2" fillId="0" borderId="13" xfId="8" applyBorder="1"/>
    <xf numFmtId="0" fontId="89" fillId="0" borderId="2" xfId="0" applyFont="1" applyBorder="1" applyAlignment="1">
      <alignment horizontal="center"/>
    </xf>
    <xf numFmtId="0" fontId="89" fillId="0" borderId="14" xfId="0" applyFont="1" applyBorder="1"/>
    <xf numFmtId="0" fontId="2" fillId="0" borderId="16" xfId="8" applyBorder="1"/>
    <xf numFmtId="0" fontId="89" fillId="0" borderId="17" xfId="0" applyFont="1" applyBorder="1"/>
    <xf numFmtId="0" fontId="89" fillId="0" borderId="17" xfId="0" applyFont="1" applyBorder="1" applyAlignment="1">
      <alignment horizontal="center"/>
    </xf>
    <xf numFmtId="0" fontId="89" fillId="0" borderId="18" xfId="0" applyFont="1" applyBorder="1"/>
    <xf numFmtId="0" fontId="2" fillId="0" borderId="47" xfId="20955" applyBorder="1"/>
    <xf numFmtId="0" fontId="91" fillId="0" borderId="0" xfId="0" applyFont="1"/>
    <xf numFmtId="0" fontId="89" fillId="0" borderId="42" xfId="0" applyFont="1" applyBorder="1"/>
    <xf numFmtId="0" fontId="89" fillId="0" borderId="11" xfId="0" applyFont="1" applyBorder="1"/>
    <xf numFmtId="0" fontId="89" fillId="0" borderId="11" xfId="0" applyFont="1" applyBorder="1" applyAlignment="1">
      <alignment horizontal="center"/>
    </xf>
    <xf numFmtId="0" fontId="89" fillId="0" borderId="12" xfId="0" applyFont="1" applyBorder="1" applyAlignment="1">
      <alignment horizontal="center"/>
    </xf>
    <xf numFmtId="193" fontId="89" fillId="0" borderId="14" xfId="0" applyNumberFormat="1" applyFont="1" applyBorder="1" applyProtection="1">
      <protection locked="0"/>
    </xf>
    <xf numFmtId="0" fontId="89" fillId="2" borderId="2" xfId="0" applyFont="1" applyFill="1" applyBorder="1"/>
    <xf numFmtId="193" fontId="89" fillId="0" borderId="17" xfId="0" applyNumberFormat="1" applyFont="1" applyBorder="1" applyProtection="1">
      <protection locked="0"/>
    </xf>
    <xf numFmtId="193" fontId="89" fillId="0" borderId="18"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6" xfId="0" applyFont="1" applyBorder="1" applyAlignment="1">
      <alignment horizontal="right" vertical="center"/>
    </xf>
    <xf numFmtId="0" fontId="90" fillId="0" borderId="17" xfId="0" applyFont="1" applyBorder="1" applyAlignment="1">
      <alignment horizontal="left"/>
    </xf>
    <xf numFmtId="0" fontId="89" fillId="0" borderId="0" xfId="0" applyFont="1" applyAlignment="1">
      <alignment horizontal="center" vertical="center"/>
    </xf>
    <xf numFmtId="0" fontId="89" fillId="0" borderId="0" xfId="0" applyFont="1" applyAlignment="1">
      <alignment horizontal="left" vertical="top"/>
    </xf>
    <xf numFmtId="0" fontId="90" fillId="0" borderId="0" xfId="0" applyFont="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Alignment="1">
      <alignment vertical="center" wrapText="1"/>
    </xf>
    <xf numFmtId="193" fontId="89" fillId="35" borderId="2" xfId="0" applyNumberFormat="1" applyFont="1" applyFill="1" applyBorder="1" applyAlignment="1">
      <alignment horizontal="right" vertical="center" wrapText="1"/>
    </xf>
    <xf numFmtId="193" fontId="89" fillId="35" borderId="14" xfId="0" applyNumberFormat="1" applyFont="1" applyFill="1" applyBorder="1" applyAlignment="1">
      <alignment horizontal="right" vertical="center" wrapText="1"/>
    </xf>
    <xf numFmtId="0" fontId="89" fillId="0" borderId="16" xfId="0" applyFont="1" applyBorder="1" applyAlignment="1">
      <alignment horizontal="right" vertical="center" wrapText="1"/>
    </xf>
    <xf numFmtId="193" fontId="89" fillId="35" borderId="17" xfId="0" applyNumberFormat="1" applyFont="1" applyFill="1" applyBorder="1" applyAlignment="1">
      <alignment horizontal="right" vertical="center" wrapText="1"/>
    </xf>
    <xf numFmtId="193" fontId="89" fillId="35" borderId="18"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Border="1" applyAlignment="1">
      <alignment horizontal="left" vertical="center" wrapText="1" indent="3"/>
    </xf>
    <xf numFmtId="0" fontId="89" fillId="0" borderId="0" xfId="0" applyFont="1" applyAlignment="1">
      <alignment horizontal="center"/>
    </xf>
    <xf numFmtId="0" fontId="89" fillId="0" borderId="43"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3"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7" xfId="0" applyFont="1" applyBorder="1" applyAlignment="1">
      <alignment vertical="center" wrapText="1"/>
    </xf>
    <xf numFmtId="193" fontId="89" fillId="35" borderId="17" xfId="0" applyNumberFormat="1" applyFont="1" applyFill="1" applyBorder="1" applyAlignment="1">
      <alignment vertical="center" wrapText="1"/>
    </xf>
    <xf numFmtId="193" fontId="89" fillId="35" borderId="18" xfId="0" applyNumberFormat="1" applyFont="1" applyFill="1" applyBorder="1" applyAlignment="1">
      <alignment vertical="center" wrapText="1"/>
    </xf>
    <xf numFmtId="0" fontId="89" fillId="0" borderId="44" xfId="0" applyFont="1" applyBorder="1"/>
    <xf numFmtId="0" fontId="89" fillId="0" borderId="12" xfId="0" applyFont="1" applyBorder="1" applyAlignment="1">
      <alignment horizontal="center" vertical="center"/>
    </xf>
    <xf numFmtId="0" fontId="89" fillId="0" borderId="45"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Border="1" applyAlignment="1">
      <alignment horizontal="center" vertical="center" wrapText="1"/>
    </xf>
    <xf numFmtId="193" fontId="89" fillId="0" borderId="14" xfId="0" applyNumberFormat="1" applyFont="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xf numFmtId="193" fontId="89" fillId="35" borderId="14" xfId="0" applyNumberFormat="1" applyFont="1" applyFill="1" applyBorder="1"/>
    <xf numFmtId="193" fontId="89"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Alignment="1">
      <alignment wrapText="1"/>
    </xf>
    <xf numFmtId="193" fontId="3" fillId="35" borderId="17" xfId="0" applyNumberFormat="1" applyFont="1" applyFill="1" applyBorder="1"/>
    <xf numFmtId="193" fontId="3" fillId="35" borderId="18" xfId="0" applyNumberFormat="1" applyFont="1" applyFill="1" applyBorder="1"/>
    <xf numFmtId="193" fontId="4" fillId="0" borderId="8"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left" vertical="center" wrapText="1"/>
      <protection locked="0"/>
    </xf>
    <xf numFmtId="164" fontId="89" fillId="0" borderId="2" xfId="20956" applyNumberFormat="1" applyFont="1" applyBorder="1"/>
    <xf numFmtId="164" fontId="89" fillId="0" borderId="17" xfId="20956" applyNumberFormat="1" applyFont="1" applyBorder="1"/>
    <xf numFmtId="0" fontId="3"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pplyProtection="1">
      <alignment wrapText="1"/>
      <protection locked="0"/>
    </xf>
    <xf numFmtId="0" fontId="8" fillId="0" borderId="0" xfId="0" applyFont="1" applyAlignment="1">
      <alignmen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pplyProtection="1">
      <alignment horizontal="left" vertical="center" wrapText="1"/>
      <protection locked="0"/>
    </xf>
    <xf numFmtId="193" fontId="3" fillId="0" borderId="2" xfId="0" applyNumberFormat="1" applyFont="1" applyBorder="1" applyAlignment="1" applyProtection="1">
      <alignment vertical="center"/>
      <protection locked="0"/>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xf>
    <xf numFmtId="0" fontId="4" fillId="0" borderId="14"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0" xfId="0" applyFont="1" applyAlignment="1">
      <alignment horizontal="left" vertical="center" wrapText="1"/>
    </xf>
    <xf numFmtId="0" fontId="3" fillId="0" borderId="50" xfId="0" applyFont="1" applyBorder="1" applyAlignment="1">
      <alignment horizontal="center" vertical="center" wrapText="1"/>
    </xf>
    <xf numFmtId="0" fontId="3" fillId="0" borderId="0" xfId="0" applyFont="1" applyAlignment="1">
      <alignment horizontal="center" vertical="center" wrapText="1"/>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Border="1" applyAlignment="1">
      <alignment horizontal="center"/>
    </xf>
    <xf numFmtId="0" fontId="2" fillId="0" borderId="42" xfId="8" applyBorder="1" applyAlignment="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47" xfId="0" applyFont="1" applyBorder="1" applyAlignment="1">
      <alignment horizontal="center" vertical="center"/>
    </xf>
    <xf numFmtId="0" fontId="89" fillId="0" borderId="46"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B11" sqref="B11"/>
    </sheetView>
  </sheetViews>
  <sheetFormatPr defaultRowHeight="14.4"/>
  <cols>
    <col min="1" max="1" width="9.6640625" style="29" bestFit="1" customWidth="1"/>
    <col min="2" max="2" width="128.6640625" bestFit="1" customWidth="1"/>
    <col min="3" max="3" width="39.44140625" customWidth="1"/>
  </cols>
  <sheetData>
    <row r="1" spans="1:3" ht="15.6">
      <c r="A1" s="27" t="s">
        <v>19</v>
      </c>
      <c r="B1" s="43" t="s">
        <v>21</v>
      </c>
      <c r="C1" s="23"/>
    </row>
    <row r="2" spans="1:3">
      <c r="A2" s="28">
        <v>20</v>
      </c>
      <c r="B2" s="24" t="s">
        <v>23</v>
      </c>
      <c r="C2" s="8"/>
    </row>
    <row r="3" spans="1:3">
      <c r="A3" s="28">
        <v>21</v>
      </c>
      <c r="B3" s="24" t="s">
        <v>20</v>
      </c>
    </row>
    <row r="4" spans="1:3">
      <c r="A4" s="28">
        <v>22</v>
      </c>
      <c r="B4" s="24" t="s">
        <v>22</v>
      </c>
    </row>
    <row r="5" spans="1:3">
      <c r="A5" s="28">
        <v>23</v>
      </c>
      <c r="B5" s="24" t="s">
        <v>24</v>
      </c>
    </row>
    <row r="6" spans="1:3">
      <c r="A6" s="28">
        <v>24</v>
      </c>
      <c r="B6" s="24" t="s">
        <v>25</v>
      </c>
      <c r="C6" s="1"/>
    </row>
    <row r="7" spans="1:3">
      <c r="A7" s="28">
        <v>25</v>
      </c>
      <c r="B7" s="24" t="s">
        <v>26</v>
      </c>
    </row>
    <row r="8" spans="1:3">
      <c r="A8" s="28">
        <v>26</v>
      </c>
      <c r="B8" s="24" t="s">
        <v>134</v>
      </c>
    </row>
    <row r="9" spans="1:3">
      <c r="A9" s="28">
        <v>27</v>
      </c>
      <c r="B9" s="24" t="s">
        <v>27</v>
      </c>
    </row>
    <row r="10" spans="1:3">
      <c r="C10" s="23"/>
    </row>
    <row r="11" spans="1:3" ht="28.8">
      <c r="B11" s="159" t="s">
        <v>153</v>
      </c>
      <c r="C11" s="23"/>
    </row>
    <row r="14" spans="1:3">
      <c r="B14" s="7"/>
    </row>
  </sheetData>
  <hyperlinks>
    <hyperlink ref="B8" location="'26. Rem 3'!A1" display="ცხრილი 26: ინფორმაცია გადავადებული ანაზღაურების  შესახებ" xr:uid="{00000000-0004-0000-0000-000000000000}"/>
    <hyperlink ref="B9" location="'27. REM 4'!A1" display="ცხრილი 27: უმაღლესი მენეჯმენტის მფლობელობაში არსებული აქციები" xr:uid="{00000000-0004-0000-0000-000001000000}"/>
    <hyperlink ref="B6" location="'24. Rem1'!A1" display="ფინანსური წლის განმავლობაში გაცემული ანაზღაურება" xr:uid="{00000000-0004-0000-0000-000002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5"/>
  <sheetViews>
    <sheetView tabSelected="1" zoomScale="90" zoomScaleNormal="90" workbookViewId="0">
      <pane xSplit="1" ySplit="4" topLeftCell="B23" activePane="bottomRight" state="frozen"/>
      <selection activeCell="L18" sqref="L18"/>
      <selection pane="topRight" activeCell="L18" sqref="L18"/>
      <selection pane="bottomLeft" activeCell="L18" sqref="L18"/>
      <selection pane="bottomRight" activeCell="B6" sqref="B6:B8"/>
    </sheetView>
  </sheetViews>
  <sheetFormatPr defaultColWidth="9.109375" defaultRowHeight="13.8"/>
  <cols>
    <col min="1" max="1" width="50" style="1" customWidth="1"/>
    <col min="2" max="2" width="28" style="1" customWidth="1"/>
    <col min="3" max="3" width="29.6640625" style="1" customWidth="1"/>
    <col min="4" max="4" width="38.5546875" style="1" customWidth="1"/>
    <col min="5" max="5" width="29.5546875" style="1" customWidth="1"/>
    <col min="6" max="6" width="13.33203125" style="1" customWidth="1"/>
    <col min="7" max="7" width="11.5546875" style="1" customWidth="1"/>
    <col min="8" max="8" width="12" style="1" customWidth="1"/>
    <col min="9" max="9" width="11.5546875" style="1" customWidth="1"/>
    <col min="10" max="10" width="12" style="1" customWidth="1"/>
    <col min="11" max="11" width="11.5546875" style="1" customWidth="1"/>
    <col min="12" max="12" width="13.6640625" style="1" customWidth="1"/>
    <col min="13" max="13" width="12.88671875" style="1" customWidth="1"/>
    <col min="14" max="14" width="13.88671875" style="1" bestFit="1" customWidth="1"/>
    <col min="15" max="15" width="11.33203125" style="1" bestFit="1" customWidth="1"/>
    <col min="16" max="16" width="13.88671875" style="1" bestFit="1" customWidth="1"/>
    <col min="17" max="17" width="10.6640625" style="1" customWidth="1"/>
    <col min="18" max="18" width="12" style="1" customWidth="1"/>
    <col min="19" max="19" width="11.5546875" style="1" customWidth="1"/>
    <col min="20" max="20" width="13.6640625" style="1" customWidth="1"/>
    <col min="21" max="16384" width="9.109375" style="1"/>
  </cols>
  <sheetData>
    <row r="1" spans="1:20">
      <c r="A1" s="2" t="s">
        <v>28</v>
      </c>
      <c r="B1" s="1" t="s">
        <v>154</v>
      </c>
    </row>
    <row r="2" spans="1:20" s="2" customFormat="1" ht="15.75" customHeight="1">
      <c r="A2" s="2" t="s">
        <v>29</v>
      </c>
      <c r="B2" s="2" t="s">
        <v>185</v>
      </c>
      <c r="C2" s="2" t="s">
        <v>175</v>
      </c>
      <c r="D2" s="2" t="s">
        <v>176</v>
      </c>
    </row>
    <row r="3" spans="1:20">
      <c r="C3" s="8"/>
      <c r="D3" s="8"/>
      <c r="E3" s="3"/>
      <c r="F3" s="4"/>
    </row>
    <row r="4" spans="1:20" ht="14.4" thickBot="1">
      <c r="A4" s="30" t="s">
        <v>150</v>
      </c>
      <c r="B4" s="174" t="s">
        <v>23</v>
      </c>
      <c r="C4" s="175"/>
      <c r="D4" s="8"/>
      <c r="E4" s="3"/>
      <c r="F4" s="4"/>
    </row>
    <row r="5" spans="1:20">
      <c r="A5" s="31"/>
      <c r="B5" s="12" t="s">
        <v>0</v>
      </c>
      <c r="C5" s="18" t="s">
        <v>1</v>
      </c>
      <c r="D5" s="19" t="s">
        <v>2</v>
      </c>
      <c r="E5" s="12" t="s">
        <v>3</v>
      </c>
      <c r="F5" s="12" t="s">
        <v>4</v>
      </c>
      <c r="G5" s="177" t="s">
        <v>8</v>
      </c>
      <c r="H5" s="177"/>
      <c r="I5" s="177"/>
      <c r="J5" s="177"/>
      <c r="K5" s="177"/>
      <c r="L5" s="177"/>
      <c r="M5" s="177"/>
      <c r="N5" s="177"/>
      <c r="O5" s="177"/>
      <c r="P5" s="177"/>
      <c r="Q5" s="177"/>
      <c r="R5" s="177"/>
      <c r="S5" s="177"/>
      <c r="T5" s="178"/>
    </row>
    <row r="6" spans="1:20" ht="16.95" customHeight="1">
      <c r="A6" s="176"/>
      <c r="B6" s="179" t="s">
        <v>65</v>
      </c>
      <c r="C6" s="180" t="s">
        <v>66</v>
      </c>
      <c r="D6" s="180" t="s">
        <v>67</v>
      </c>
      <c r="E6" s="180" t="s">
        <v>68</v>
      </c>
      <c r="F6" s="180" t="s">
        <v>69</v>
      </c>
      <c r="G6" s="183" t="s">
        <v>70</v>
      </c>
      <c r="H6" s="184"/>
      <c r="I6" s="184"/>
      <c r="J6" s="184"/>
      <c r="K6" s="184"/>
      <c r="L6" s="184"/>
      <c r="M6" s="184"/>
      <c r="N6" s="184"/>
      <c r="O6" s="184"/>
      <c r="P6" s="184"/>
      <c r="Q6" s="184"/>
      <c r="R6" s="184"/>
      <c r="S6" s="184"/>
      <c r="T6" s="185"/>
    </row>
    <row r="7" spans="1:20" ht="14.4" customHeight="1">
      <c r="A7" s="176"/>
      <c r="B7" s="179"/>
      <c r="C7" s="181"/>
      <c r="D7" s="181"/>
      <c r="E7" s="181"/>
      <c r="F7" s="181"/>
      <c r="G7" s="14">
        <v>1</v>
      </c>
      <c r="H7" s="44">
        <v>2</v>
      </c>
      <c r="I7" s="44">
        <v>3</v>
      </c>
      <c r="J7" s="44">
        <v>4</v>
      </c>
      <c r="K7" s="44">
        <v>5</v>
      </c>
      <c r="L7" s="44">
        <v>6.1</v>
      </c>
      <c r="M7" s="44">
        <v>6.2</v>
      </c>
      <c r="N7" s="44">
        <v>6</v>
      </c>
      <c r="O7" s="44">
        <v>7</v>
      </c>
      <c r="P7" s="44">
        <v>8</v>
      </c>
      <c r="Q7" s="44">
        <v>9</v>
      </c>
      <c r="R7" s="44">
        <v>10</v>
      </c>
      <c r="S7" s="44">
        <v>11</v>
      </c>
      <c r="T7" s="45">
        <v>12</v>
      </c>
    </row>
    <row r="8" spans="1:20" ht="99.6">
      <c r="A8" s="176"/>
      <c r="B8" s="179"/>
      <c r="C8" s="182"/>
      <c r="D8" s="182"/>
      <c r="E8" s="182"/>
      <c r="F8" s="182"/>
      <c r="G8" s="150" t="s">
        <v>71</v>
      </c>
      <c r="H8" s="13" t="s">
        <v>72</v>
      </c>
      <c r="I8" s="13" t="s">
        <v>73</v>
      </c>
      <c r="J8" s="13" t="s">
        <v>74</v>
      </c>
      <c r="K8" s="13" t="s">
        <v>75</v>
      </c>
      <c r="L8" s="51" t="s">
        <v>76</v>
      </c>
      <c r="M8" s="13" t="s">
        <v>77</v>
      </c>
      <c r="N8" s="13" t="s">
        <v>78</v>
      </c>
      <c r="O8" s="13" t="s">
        <v>79</v>
      </c>
      <c r="P8" s="13" t="s">
        <v>80</v>
      </c>
      <c r="Q8" s="13" t="s">
        <v>81</v>
      </c>
      <c r="R8" s="13" t="s">
        <v>82</v>
      </c>
      <c r="S8" s="13" t="s">
        <v>83</v>
      </c>
      <c r="T8" s="13" t="s">
        <v>84</v>
      </c>
    </row>
    <row r="9" spans="1:20">
      <c r="A9" s="35"/>
      <c r="B9" s="36" t="s">
        <v>155</v>
      </c>
      <c r="C9" s="37">
        <v>268774000</v>
      </c>
      <c r="D9" s="37"/>
      <c r="E9" s="37">
        <v>268773538.85000002</v>
      </c>
      <c r="F9" s="38"/>
      <c r="G9" s="37">
        <v>78302411.729999989</v>
      </c>
      <c r="H9" s="37">
        <v>76562851.340000004</v>
      </c>
      <c r="I9" s="37">
        <v>113644774.78000002</v>
      </c>
      <c r="J9" s="37"/>
      <c r="K9" s="37"/>
      <c r="L9" s="37"/>
      <c r="M9" s="37"/>
      <c r="N9" s="37"/>
      <c r="O9" s="37">
        <v>263501</v>
      </c>
      <c r="P9" s="37"/>
      <c r="Q9" s="37"/>
      <c r="R9" s="37"/>
      <c r="S9" s="37"/>
      <c r="T9" s="32">
        <f>SUM(G9:K9,N9:S9)</f>
        <v>268773538.85000002</v>
      </c>
    </row>
    <row r="10" spans="1:20" ht="27.6">
      <c r="A10" s="35"/>
      <c r="B10" s="39" t="s">
        <v>156</v>
      </c>
      <c r="C10" s="37">
        <v>30039000</v>
      </c>
      <c r="D10" s="37"/>
      <c r="E10" s="37">
        <v>30039224.59</v>
      </c>
      <c r="F10" s="38"/>
      <c r="G10" s="37"/>
      <c r="H10" s="37">
        <v>30039224.59</v>
      </c>
      <c r="I10" s="37"/>
      <c r="J10" s="37"/>
      <c r="K10" s="37"/>
      <c r="L10" s="37"/>
      <c r="M10" s="37"/>
      <c r="N10" s="37"/>
      <c r="O10" s="37"/>
      <c r="P10" s="37"/>
      <c r="Q10" s="37"/>
      <c r="R10" s="37"/>
      <c r="S10" s="37"/>
      <c r="T10" s="32">
        <f>SUM(G10:K10,N10:S10)</f>
        <v>30039224.59</v>
      </c>
    </row>
    <row r="11" spans="1:20">
      <c r="A11" s="35"/>
      <c r="B11" s="36" t="s">
        <v>157</v>
      </c>
      <c r="C11" s="37">
        <v>1011000</v>
      </c>
      <c r="D11" s="37"/>
      <c r="E11" s="37">
        <v>0</v>
      </c>
      <c r="F11" s="38" t="s">
        <v>166</v>
      </c>
      <c r="G11" s="37"/>
      <c r="H11" s="37"/>
      <c r="I11" s="37"/>
      <c r="J11" s="37"/>
      <c r="K11" s="37"/>
      <c r="L11" s="37"/>
      <c r="M11" s="37"/>
      <c r="N11" s="37"/>
      <c r="O11" s="37"/>
      <c r="P11" s="37"/>
      <c r="Q11" s="37"/>
      <c r="R11" s="37"/>
      <c r="S11" s="37"/>
      <c r="T11" s="32">
        <f t="shared" ref="T11:T19" si="0">SUM(G11:K11,N11:S11)</f>
        <v>0</v>
      </c>
    </row>
    <row r="12" spans="1:20">
      <c r="A12" s="35"/>
      <c r="B12" s="36" t="s">
        <v>159</v>
      </c>
      <c r="C12" s="37">
        <v>1750714000</v>
      </c>
      <c r="D12" s="37"/>
      <c r="E12" s="37">
        <v>1758105901.3883002</v>
      </c>
      <c r="F12" s="38" t="s">
        <v>167</v>
      </c>
      <c r="G12" s="37"/>
      <c r="H12" s="37"/>
      <c r="I12" s="37"/>
      <c r="J12" s="37"/>
      <c r="K12" s="37"/>
      <c r="L12" s="37">
        <v>1792622194.0719001</v>
      </c>
      <c r="M12" s="37">
        <v>-59535081.673600011</v>
      </c>
      <c r="N12" s="37">
        <v>1733087112.3983002</v>
      </c>
      <c r="O12" s="37">
        <v>25018788.989999998</v>
      </c>
      <c r="P12" s="37"/>
      <c r="Q12" s="37"/>
      <c r="R12" s="37"/>
      <c r="S12" s="37"/>
      <c r="T12" s="32">
        <f t="shared" si="0"/>
        <v>1758105901.3883002</v>
      </c>
    </row>
    <row r="13" spans="1:20" ht="27.6">
      <c r="A13" s="35"/>
      <c r="B13" s="36" t="s">
        <v>158</v>
      </c>
      <c r="C13" s="37">
        <v>48869000</v>
      </c>
      <c r="D13" s="37"/>
      <c r="E13" s="37">
        <v>48869036.830000006</v>
      </c>
      <c r="F13" s="38" t="s">
        <v>168</v>
      </c>
      <c r="G13" s="37"/>
      <c r="H13" s="37"/>
      <c r="I13" s="37"/>
      <c r="J13" s="37"/>
      <c r="K13" s="37">
        <v>47908709.230000004</v>
      </c>
      <c r="L13" s="37"/>
      <c r="M13" s="37"/>
      <c r="N13" s="37"/>
      <c r="O13" s="37">
        <v>960327.6</v>
      </c>
      <c r="P13" s="37"/>
      <c r="Q13" s="37"/>
      <c r="R13" s="37"/>
      <c r="S13" s="37"/>
      <c r="T13" s="32">
        <f t="shared" si="0"/>
        <v>48869036.830000006</v>
      </c>
    </row>
    <row r="14" spans="1:20">
      <c r="A14" s="35"/>
      <c r="B14" s="36" t="s">
        <v>163</v>
      </c>
      <c r="C14" s="37">
        <v>1653000</v>
      </c>
      <c r="D14" s="37"/>
      <c r="E14" s="37">
        <v>4059693.82</v>
      </c>
      <c r="F14" s="38" t="s">
        <v>169</v>
      </c>
      <c r="G14" s="37"/>
      <c r="H14" s="37"/>
      <c r="I14" s="37"/>
      <c r="J14" s="37"/>
      <c r="K14" s="37"/>
      <c r="L14" s="37"/>
      <c r="M14" s="37"/>
      <c r="N14" s="37"/>
      <c r="O14" s="37"/>
      <c r="P14" s="37"/>
      <c r="Q14" s="37"/>
      <c r="R14" s="37"/>
      <c r="S14" s="37">
        <v>4059693.82</v>
      </c>
      <c r="T14" s="32">
        <f t="shared" si="0"/>
        <v>4059693.82</v>
      </c>
    </row>
    <row r="15" spans="1:20">
      <c r="A15" s="35"/>
      <c r="B15" s="36" t="s">
        <v>162</v>
      </c>
      <c r="C15" s="37">
        <v>16201000</v>
      </c>
      <c r="D15" s="37"/>
      <c r="E15" s="37">
        <v>16201096</v>
      </c>
      <c r="F15" s="38" t="s">
        <v>170</v>
      </c>
      <c r="G15" s="37"/>
      <c r="H15" s="37"/>
      <c r="I15" s="37"/>
      <c r="J15" s="37"/>
      <c r="K15" s="37"/>
      <c r="L15" s="37"/>
      <c r="M15" s="37"/>
      <c r="N15" s="37"/>
      <c r="O15" s="37"/>
      <c r="P15" s="37"/>
      <c r="Q15" s="37"/>
      <c r="R15" s="37">
        <v>16201096</v>
      </c>
      <c r="S15" s="37"/>
      <c r="T15" s="32">
        <f t="shared" si="0"/>
        <v>16201096</v>
      </c>
    </row>
    <row r="16" spans="1:20">
      <c r="A16" s="35"/>
      <c r="B16" s="36" t="s">
        <v>161</v>
      </c>
      <c r="C16" s="37">
        <v>20452000</v>
      </c>
      <c r="D16" s="37"/>
      <c r="E16" s="37">
        <v>17793832</v>
      </c>
      <c r="F16" s="38" t="s">
        <v>171</v>
      </c>
      <c r="G16" s="37"/>
      <c r="H16" s="37"/>
      <c r="I16" s="37"/>
      <c r="J16" s="37"/>
      <c r="K16" s="37"/>
      <c r="L16" s="37"/>
      <c r="M16" s="37"/>
      <c r="N16" s="37"/>
      <c r="O16" s="37"/>
      <c r="P16" s="37"/>
      <c r="Q16" s="37"/>
      <c r="R16" s="37">
        <v>17793832</v>
      </c>
      <c r="S16" s="37"/>
      <c r="T16" s="32">
        <f t="shared" si="0"/>
        <v>17793832</v>
      </c>
    </row>
    <row r="17" spans="1:20">
      <c r="A17" s="35"/>
      <c r="B17" s="36" t="s">
        <v>160</v>
      </c>
      <c r="C17" s="37">
        <v>21081000</v>
      </c>
      <c r="D17" s="37"/>
      <c r="E17" s="37">
        <v>15054269</v>
      </c>
      <c r="F17" s="38" t="s">
        <v>172</v>
      </c>
      <c r="G17" s="37"/>
      <c r="H17" s="37"/>
      <c r="I17" s="37"/>
      <c r="J17" s="37"/>
      <c r="K17" s="37"/>
      <c r="L17" s="37"/>
      <c r="M17" s="37"/>
      <c r="N17" s="37"/>
      <c r="O17" s="37"/>
      <c r="P17" s="37"/>
      <c r="Q17" s="37"/>
      <c r="R17" s="37">
        <v>15054269</v>
      </c>
      <c r="S17" s="37"/>
      <c r="T17" s="32">
        <f t="shared" si="0"/>
        <v>15054269</v>
      </c>
    </row>
    <row r="18" spans="1:20">
      <c r="A18" s="35"/>
      <c r="B18" s="36" t="s">
        <v>164</v>
      </c>
      <c r="C18" s="37">
        <v>17291000</v>
      </c>
      <c r="D18" s="37"/>
      <c r="E18" s="37">
        <v>24633105</v>
      </c>
      <c r="F18" s="38" t="s">
        <v>173</v>
      </c>
      <c r="G18" s="37"/>
      <c r="H18" s="37"/>
      <c r="I18" s="37"/>
      <c r="J18" s="37"/>
      <c r="K18" s="37"/>
      <c r="L18" s="37"/>
      <c r="M18" s="37"/>
      <c r="N18" s="37"/>
      <c r="O18" s="37">
        <v>453</v>
      </c>
      <c r="P18" s="37"/>
      <c r="Q18" s="37"/>
      <c r="R18" s="37"/>
      <c r="S18" s="37">
        <v>24632652</v>
      </c>
      <c r="T18" s="32">
        <f t="shared" si="0"/>
        <v>24633105</v>
      </c>
    </row>
    <row r="19" spans="1:20">
      <c r="A19" s="35"/>
      <c r="B19" s="36" t="s">
        <v>165</v>
      </c>
      <c r="C19" s="37">
        <v>11546000</v>
      </c>
      <c r="D19" s="37"/>
      <c r="E19" s="37">
        <v>20493180</v>
      </c>
      <c r="F19" s="38" t="s">
        <v>174</v>
      </c>
      <c r="G19" s="37"/>
      <c r="H19" s="37"/>
      <c r="I19" s="37"/>
      <c r="J19" s="37"/>
      <c r="K19" s="37"/>
      <c r="L19" s="37"/>
      <c r="M19" s="37"/>
      <c r="N19" s="37"/>
      <c r="O19" s="37"/>
      <c r="P19" s="37">
        <v>2229828</v>
      </c>
      <c r="Q19" s="37"/>
      <c r="R19" s="37"/>
      <c r="S19" s="37">
        <v>18263352</v>
      </c>
      <c r="T19" s="32">
        <f t="shared" si="0"/>
        <v>20493180</v>
      </c>
    </row>
    <row r="20" spans="1:20" ht="14.4" thickBot="1">
      <c r="A20" s="11"/>
      <c r="B20" s="25" t="s">
        <v>85</v>
      </c>
      <c r="C20" s="33">
        <f>SUM(C9:C19)</f>
        <v>2187631000</v>
      </c>
      <c r="D20" s="33">
        <f t="shared" ref="D20:T20" si="1">SUM(D9:D19)</f>
        <v>0</v>
      </c>
      <c r="E20" s="33">
        <f t="shared" si="1"/>
        <v>2204022877.4783001</v>
      </c>
      <c r="F20" s="33">
        <f t="shared" si="1"/>
        <v>0</v>
      </c>
      <c r="G20" s="33">
        <f t="shared" si="1"/>
        <v>78302411.729999989</v>
      </c>
      <c r="H20" s="33">
        <f t="shared" si="1"/>
        <v>106602075.93000001</v>
      </c>
      <c r="I20" s="33">
        <f t="shared" si="1"/>
        <v>113644774.78000002</v>
      </c>
      <c r="J20" s="33">
        <f t="shared" si="1"/>
        <v>0</v>
      </c>
      <c r="K20" s="33">
        <f t="shared" si="1"/>
        <v>47908709.230000004</v>
      </c>
      <c r="L20" s="33">
        <f t="shared" si="1"/>
        <v>1792622194.0719001</v>
      </c>
      <c r="M20" s="33">
        <f t="shared" si="1"/>
        <v>-59535081.673600011</v>
      </c>
      <c r="N20" s="33">
        <f t="shared" si="1"/>
        <v>1733087112.3983002</v>
      </c>
      <c r="O20" s="33">
        <f t="shared" si="1"/>
        <v>26243070.59</v>
      </c>
      <c r="P20" s="33">
        <f t="shared" si="1"/>
        <v>2229828</v>
      </c>
      <c r="Q20" s="33">
        <f t="shared" si="1"/>
        <v>0</v>
      </c>
      <c r="R20" s="33">
        <f t="shared" si="1"/>
        <v>49049197</v>
      </c>
      <c r="S20" s="33">
        <f t="shared" si="1"/>
        <v>46955697.82</v>
      </c>
      <c r="T20" s="34">
        <f t="shared" si="1"/>
        <v>2204022877.4783001</v>
      </c>
    </row>
    <row r="21" spans="1:20">
      <c r="A21" s="10"/>
      <c r="B21" s="12" t="s">
        <v>0</v>
      </c>
      <c r="C21" s="18" t="s">
        <v>1</v>
      </c>
      <c r="D21" s="19" t="s">
        <v>2</v>
      </c>
      <c r="E21" s="12" t="s">
        <v>3</v>
      </c>
      <c r="F21" s="12" t="s">
        <v>4</v>
      </c>
      <c r="G21" s="177" t="s">
        <v>8</v>
      </c>
      <c r="H21" s="177"/>
      <c r="I21" s="177"/>
      <c r="J21" s="177"/>
      <c r="K21" s="177"/>
      <c r="L21" s="177"/>
      <c r="M21" s="177"/>
      <c r="N21" s="177"/>
      <c r="O21" s="177"/>
      <c r="P21" s="178"/>
    </row>
    <row r="22" spans="1:20" ht="14.4" customHeight="1">
      <c r="A22" s="176"/>
      <c r="B22" s="180" t="s">
        <v>86</v>
      </c>
      <c r="C22" s="186" t="s">
        <v>66</v>
      </c>
      <c r="D22" s="186" t="s">
        <v>67</v>
      </c>
      <c r="E22" s="186" t="s">
        <v>87</v>
      </c>
      <c r="F22" s="180" t="s">
        <v>69</v>
      </c>
      <c r="G22" s="187" t="s">
        <v>70</v>
      </c>
      <c r="H22" s="187"/>
      <c r="I22" s="187"/>
      <c r="J22" s="187"/>
      <c r="K22" s="187"/>
      <c r="L22" s="187"/>
      <c r="M22" s="187"/>
      <c r="N22" s="187"/>
      <c r="O22" s="187"/>
      <c r="P22" s="188"/>
    </row>
    <row r="23" spans="1:20" ht="14.4" customHeight="1">
      <c r="A23" s="176"/>
      <c r="B23" s="181"/>
      <c r="C23" s="186"/>
      <c r="D23" s="186"/>
      <c r="E23" s="186"/>
      <c r="F23" s="181"/>
      <c r="G23" s="15">
        <v>13</v>
      </c>
      <c r="H23" s="16">
        <v>14</v>
      </c>
      <c r="I23" s="16">
        <v>15</v>
      </c>
      <c r="J23" s="16">
        <v>16</v>
      </c>
      <c r="K23" s="16">
        <v>17</v>
      </c>
      <c r="L23" s="16">
        <v>18</v>
      </c>
      <c r="M23" s="16">
        <v>19</v>
      </c>
      <c r="N23" s="16">
        <v>20</v>
      </c>
      <c r="O23" s="16">
        <v>21</v>
      </c>
      <c r="P23" s="22">
        <v>22</v>
      </c>
    </row>
    <row r="24" spans="1:20" ht="100.2" customHeight="1">
      <c r="A24" s="176"/>
      <c r="B24" s="182"/>
      <c r="C24" s="186"/>
      <c r="D24" s="186"/>
      <c r="E24" s="186"/>
      <c r="F24" s="182"/>
      <c r="G24" s="150" t="s">
        <v>88</v>
      </c>
      <c r="H24" s="13" t="s">
        <v>89</v>
      </c>
      <c r="I24" s="13" t="s">
        <v>90</v>
      </c>
      <c r="J24" s="13" t="s">
        <v>91</v>
      </c>
      <c r="K24" s="13" t="s">
        <v>92</v>
      </c>
      <c r="L24" s="13" t="s">
        <v>93</v>
      </c>
      <c r="M24" s="13" t="s">
        <v>94</v>
      </c>
      <c r="N24" s="13" t="s">
        <v>95</v>
      </c>
      <c r="O24" s="13" t="s">
        <v>96</v>
      </c>
      <c r="P24" s="20" t="s">
        <v>97</v>
      </c>
    </row>
    <row r="25" spans="1:20">
      <c r="A25" s="6"/>
      <c r="B25" s="17" t="s">
        <v>177</v>
      </c>
      <c r="C25" s="42">
        <v>645305000</v>
      </c>
      <c r="D25" s="41"/>
      <c r="E25" s="38">
        <v>679736387.52569878</v>
      </c>
      <c r="F25" s="163" t="s">
        <v>166</v>
      </c>
      <c r="G25" s="162"/>
      <c r="H25" s="41">
        <v>181931356.8931995</v>
      </c>
      <c r="I25" s="41">
        <v>43301730.540499836</v>
      </c>
      <c r="J25" s="41">
        <v>443129164.61199939</v>
      </c>
      <c r="K25" s="41"/>
      <c r="L25" s="41"/>
      <c r="M25" s="41">
        <v>11374135.48</v>
      </c>
      <c r="N25" s="41"/>
      <c r="O25" s="41"/>
      <c r="P25" s="40">
        <f t="shared" ref="P25:P31" si="2">SUM(G25:O25)</f>
        <v>679736387.52569878</v>
      </c>
    </row>
    <row r="26" spans="1:20">
      <c r="A26" s="6"/>
      <c r="B26" s="17" t="s">
        <v>178</v>
      </c>
      <c r="C26" s="42">
        <v>1.6370904631912708E-11</v>
      </c>
      <c r="D26" s="38"/>
      <c r="E26" s="38">
        <v>562931.81000000052</v>
      </c>
      <c r="F26" s="38" t="s">
        <v>167</v>
      </c>
      <c r="G26" s="38"/>
      <c r="H26" s="38"/>
      <c r="I26" s="38"/>
      <c r="J26" s="38"/>
      <c r="K26" s="38"/>
      <c r="L26" s="38"/>
      <c r="M26" s="38"/>
      <c r="N26" s="38">
        <v>562931.81000000052</v>
      </c>
      <c r="O26" s="38"/>
      <c r="P26" s="40">
        <f t="shared" si="2"/>
        <v>562931.81000000052</v>
      </c>
    </row>
    <row r="27" spans="1:20">
      <c r="A27" s="6"/>
      <c r="B27" s="17" t="s">
        <v>180</v>
      </c>
      <c r="C27" s="42">
        <v>16968000</v>
      </c>
      <c r="D27" s="38"/>
      <c r="E27" s="38">
        <v>16968430</v>
      </c>
      <c r="F27" s="38" t="s">
        <v>168</v>
      </c>
      <c r="G27" s="38"/>
      <c r="H27" s="38"/>
      <c r="I27" s="38"/>
      <c r="J27" s="38"/>
      <c r="K27" s="38"/>
      <c r="L27" s="38"/>
      <c r="M27" s="38"/>
      <c r="N27" s="38">
        <v>16968430</v>
      </c>
      <c r="O27" s="38"/>
      <c r="P27" s="40">
        <f t="shared" si="2"/>
        <v>16968430</v>
      </c>
    </row>
    <row r="28" spans="1:20">
      <c r="A28" s="6"/>
      <c r="B28" s="17" t="s">
        <v>175</v>
      </c>
      <c r="C28" s="42">
        <v>1133002000</v>
      </c>
      <c r="D28" s="38"/>
      <c r="E28" s="38">
        <v>1103855627.2639136</v>
      </c>
      <c r="F28" s="38" t="s">
        <v>169</v>
      </c>
      <c r="G28" s="38"/>
      <c r="H28" s="38"/>
      <c r="I28" s="38"/>
      <c r="J28" s="38"/>
      <c r="K28" s="38"/>
      <c r="L28" s="38">
        <v>1087623866.2639136</v>
      </c>
      <c r="M28" s="38">
        <v>16231761</v>
      </c>
      <c r="N28" s="38"/>
      <c r="O28" s="38"/>
      <c r="P28" s="40">
        <f t="shared" si="2"/>
        <v>1103855627.2639136</v>
      </c>
    </row>
    <row r="29" spans="1:20">
      <c r="A29" s="6"/>
      <c r="B29" s="17" t="s">
        <v>179</v>
      </c>
      <c r="C29" s="42">
        <v>3787000</v>
      </c>
      <c r="D29" s="38"/>
      <c r="E29" s="38">
        <v>3407280.0300000003</v>
      </c>
      <c r="F29" s="38" t="s">
        <v>170</v>
      </c>
      <c r="G29" s="38"/>
      <c r="H29" s="38"/>
      <c r="I29" s="38"/>
      <c r="J29" s="38"/>
      <c r="K29" s="38"/>
      <c r="L29" s="38"/>
      <c r="M29" s="38"/>
      <c r="N29" s="38">
        <v>3407280.0300000003</v>
      </c>
      <c r="O29" s="38"/>
      <c r="P29" s="40">
        <f t="shared" si="2"/>
        <v>3407280.0300000003</v>
      </c>
    </row>
    <row r="30" spans="1:20">
      <c r="A30" s="6"/>
      <c r="B30" s="17" t="s">
        <v>181</v>
      </c>
      <c r="C30" s="42">
        <v>40223000</v>
      </c>
      <c r="D30" s="38"/>
      <c r="E30" s="38">
        <v>84182593.440000296</v>
      </c>
      <c r="F30" s="38" t="s">
        <v>171</v>
      </c>
      <c r="G30" s="38"/>
      <c r="H30" s="38"/>
      <c r="I30" s="38"/>
      <c r="J30" s="38"/>
      <c r="K30" s="38"/>
      <c r="L30" s="38"/>
      <c r="M30" s="38"/>
      <c r="N30" s="38">
        <v>84182593.440000296</v>
      </c>
      <c r="O30" s="38"/>
      <c r="P30" s="40">
        <f t="shared" si="2"/>
        <v>84182593.440000296</v>
      </c>
    </row>
    <row r="31" spans="1:20">
      <c r="A31" s="6"/>
      <c r="B31" s="17" t="s">
        <v>182</v>
      </c>
      <c r="C31" s="42">
        <v>83844000</v>
      </c>
      <c r="D31" s="38"/>
      <c r="E31" s="38">
        <v>85192886</v>
      </c>
      <c r="F31" s="38" t="s">
        <v>172</v>
      </c>
      <c r="G31" s="38"/>
      <c r="H31" s="38"/>
      <c r="I31" s="38"/>
      <c r="J31" s="38"/>
      <c r="K31" s="38"/>
      <c r="L31" s="38"/>
      <c r="M31" s="38">
        <v>1181956</v>
      </c>
      <c r="N31" s="38"/>
      <c r="O31" s="38">
        <v>84010930</v>
      </c>
      <c r="P31" s="40">
        <f t="shared" si="2"/>
        <v>85192886</v>
      </c>
    </row>
    <row r="32" spans="1:20" ht="14.4" thickBot="1">
      <c r="A32" s="11"/>
      <c r="B32" s="26" t="s">
        <v>98</v>
      </c>
      <c r="C32" s="33">
        <f t="shared" ref="C32:P32" si="3">SUM(C25:C31)</f>
        <v>1923129000</v>
      </c>
      <c r="D32" s="33">
        <f t="shared" si="3"/>
        <v>0</v>
      </c>
      <c r="E32" s="33">
        <f t="shared" si="3"/>
        <v>1973906136.0696125</v>
      </c>
      <c r="F32" s="33">
        <f t="shared" si="3"/>
        <v>0</v>
      </c>
      <c r="G32" s="33">
        <f t="shared" si="3"/>
        <v>0</v>
      </c>
      <c r="H32" s="33">
        <f t="shared" si="3"/>
        <v>181931356.8931995</v>
      </c>
      <c r="I32" s="33">
        <f t="shared" si="3"/>
        <v>43301730.540499836</v>
      </c>
      <c r="J32" s="33">
        <f t="shared" si="3"/>
        <v>443129164.61199939</v>
      </c>
      <c r="K32" s="33">
        <f t="shared" si="3"/>
        <v>0</v>
      </c>
      <c r="L32" s="33">
        <f t="shared" si="3"/>
        <v>1087623866.2639136</v>
      </c>
      <c r="M32" s="33">
        <f t="shared" si="3"/>
        <v>28787852.48</v>
      </c>
      <c r="N32" s="33">
        <f t="shared" si="3"/>
        <v>105121235.2800003</v>
      </c>
      <c r="O32" s="33">
        <f t="shared" si="3"/>
        <v>84010930</v>
      </c>
      <c r="P32" s="34">
        <f t="shared" si="3"/>
        <v>1973906136.0696125</v>
      </c>
    </row>
    <row r="33" spans="1:14">
      <c r="A33" s="10"/>
      <c r="B33" s="12" t="s">
        <v>0</v>
      </c>
      <c r="C33" s="18" t="s">
        <v>1</v>
      </c>
      <c r="D33" s="19" t="s">
        <v>2</v>
      </c>
      <c r="E33" s="12" t="s">
        <v>3</v>
      </c>
      <c r="F33" s="12" t="s">
        <v>4</v>
      </c>
      <c r="G33" s="177" t="s">
        <v>8</v>
      </c>
      <c r="H33" s="177"/>
      <c r="I33" s="177"/>
      <c r="J33" s="177"/>
      <c r="K33" s="177"/>
      <c r="L33" s="177"/>
      <c r="M33" s="177"/>
      <c r="N33" s="178"/>
    </row>
    <row r="34" spans="1:14" ht="40.200000000000003" customHeight="1">
      <c r="A34" s="176"/>
      <c r="B34" s="180" t="s">
        <v>99</v>
      </c>
      <c r="C34" s="186" t="s">
        <v>66</v>
      </c>
      <c r="D34" s="186" t="s">
        <v>67</v>
      </c>
      <c r="E34" s="180" t="s">
        <v>87</v>
      </c>
      <c r="F34" s="186" t="s">
        <v>69</v>
      </c>
      <c r="G34" s="189" t="s">
        <v>70</v>
      </c>
      <c r="H34" s="190"/>
      <c r="I34" s="190"/>
      <c r="J34" s="190"/>
      <c r="K34" s="190"/>
      <c r="L34" s="190"/>
      <c r="M34" s="190"/>
      <c r="N34" s="191"/>
    </row>
    <row r="35" spans="1:14" ht="13.95" customHeight="1">
      <c r="A35" s="176"/>
      <c r="B35" s="181"/>
      <c r="C35" s="186"/>
      <c r="D35" s="186"/>
      <c r="E35" s="181"/>
      <c r="F35" s="186"/>
      <c r="G35" s="5">
        <v>23</v>
      </c>
      <c r="H35" s="5">
        <v>24</v>
      </c>
      <c r="I35" s="5">
        <v>25</v>
      </c>
      <c r="J35" s="5">
        <v>26</v>
      </c>
      <c r="K35" s="5">
        <v>27</v>
      </c>
      <c r="L35" s="5">
        <v>28</v>
      </c>
      <c r="M35" s="5">
        <v>29</v>
      </c>
      <c r="N35" s="21">
        <v>30</v>
      </c>
    </row>
    <row r="36" spans="1:14" ht="102" customHeight="1">
      <c r="A36" s="176"/>
      <c r="B36" s="182"/>
      <c r="C36" s="186"/>
      <c r="D36" s="186"/>
      <c r="E36" s="182"/>
      <c r="F36" s="186"/>
      <c r="G36" s="13" t="s">
        <v>100</v>
      </c>
      <c r="H36" s="13" t="s">
        <v>101</v>
      </c>
      <c r="I36" s="13" t="s">
        <v>102</v>
      </c>
      <c r="J36" s="13" t="s">
        <v>103</v>
      </c>
      <c r="K36" s="13" t="s">
        <v>104</v>
      </c>
      <c r="L36" s="13" t="s">
        <v>105</v>
      </c>
      <c r="M36" s="13" t="s">
        <v>106</v>
      </c>
      <c r="N36" s="13" t="s">
        <v>140</v>
      </c>
    </row>
    <row r="37" spans="1:14">
      <c r="A37" s="6"/>
      <c r="B37" s="17" t="s">
        <v>183</v>
      </c>
      <c r="C37" s="42">
        <v>5187000</v>
      </c>
      <c r="D37" s="38"/>
      <c r="E37" s="38">
        <v>5186820</v>
      </c>
      <c r="F37" s="38"/>
      <c r="G37" s="38">
        <v>5186820</v>
      </c>
      <c r="H37" s="38"/>
      <c r="I37" s="38"/>
      <c r="J37" s="38"/>
      <c r="K37" s="38"/>
      <c r="L37" s="38"/>
      <c r="M37" s="38"/>
      <c r="N37" s="40">
        <f t="shared" ref="N37:N39" si="4">SUM(G37:M37)</f>
        <v>5186820</v>
      </c>
    </row>
    <row r="38" spans="1:14">
      <c r="A38" s="6"/>
      <c r="B38" s="17" t="s">
        <v>186</v>
      </c>
      <c r="C38" s="42">
        <v>35775000</v>
      </c>
      <c r="D38" s="38"/>
      <c r="E38" s="38">
        <v>36078394.400000006</v>
      </c>
      <c r="F38" s="38"/>
      <c r="G38" s="38"/>
      <c r="H38" s="38"/>
      <c r="I38" s="38"/>
      <c r="J38" s="38">
        <v>35681935.400000006</v>
      </c>
      <c r="K38" s="38"/>
      <c r="L38" s="38"/>
      <c r="M38" s="38">
        <v>396459</v>
      </c>
      <c r="N38" s="40">
        <f t="shared" si="4"/>
        <v>36078394.400000006</v>
      </c>
    </row>
    <row r="39" spans="1:14">
      <c r="A39" s="6"/>
      <c r="B39" s="17" t="s">
        <v>184</v>
      </c>
      <c r="C39" s="42">
        <v>223540000</v>
      </c>
      <c r="D39" s="38"/>
      <c r="E39" s="38">
        <v>188851526.11999971</v>
      </c>
      <c r="F39" s="38"/>
      <c r="G39" s="38"/>
      <c r="H39" s="38"/>
      <c r="I39" s="38"/>
      <c r="J39" s="38"/>
      <c r="K39" s="38"/>
      <c r="L39" s="38">
        <v>188851526.11999971</v>
      </c>
      <c r="M39" s="38"/>
      <c r="N39" s="40">
        <f t="shared" si="4"/>
        <v>188851526.11999971</v>
      </c>
    </row>
    <row r="40" spans="1:14" ht="14.4" thickBot="1">
      <c r="A40" s="11"/>
      <c r="B40" s="158" t="s">
        <v>107</v>
      </c>
      <c r="C40" s="33">
        <f t="shared" ref="C40:N40" si="5">SUM(C37:C39)</f>
        <v>264502000</v>
      </c>
      <c r="D40" s="33">
        <f t="shared" si="5"/>
        <v>0</v>
      </c>
      <c r="E40" s="33">
        <f t="shared" si="5"/>
        <v>230116740.51999971</v>
      </c>
      <c r="F40" s="33">
        <f t="shared" si="5"/>
        <v>0</v>
      </c>
      <c r="G40" s="33">
        <f t="shared" si="5"/>
        <v>5186820</v>
      </c>
      <c r="H40" s="33">
        <f t="shared" si="5"/>
        <v>0</v>
      </c>
      <c r="I40" s="33">
        <f t="shared" si="5"/>
        <v>0</v>
      </c>
      <c r="J40" s="33">
        <f t="shared" si="5"/>
        <v>35681935.400000006</v>
      </c>
      <c r="K40" s="33">
        <f t="shared" si="5"/>
        <v>0</v>
      </c>
      <c r="L40" s="33">
        <f t="shared" si="5"/>
        <v>188851526.11999971</v>
      </c>
      <c r="M40" s="33">
        <f t="shared" si="5"/>
        <v>396459</v>
      </c>
      <c r="N40" s="34">
        <f t="shared" si="5"/>
        <v>230116740.51999971</v>
      </c>
    </row>
    <row r="43" spans="1:14" s="3" customFormat="1" ht="69" customHeight="1">
      <c r="A43" s="172" t="s">
        <v>192</v>
      </c>
      <c r="B43" s="192" t="s">
        <v>193</v>
      </c>
      <c r="C43" s="192"/>
    </row>
    <row r="44" spans="1:14" s="3" customFormat="1" ht="28.2" customHeight="1">
      <c r="A44" s="167" t="s">
        <v>195</v>
      </c>
      <c r="B44" s="192" t="s">
        <v>194</v>
      </c>
      <c r="C44" s="192"/>
    </row>
    <row r="45" spans="1:14" s="3" customFormat="1" ht="52.2" customHeight="1">
      <c r="A45" s="173" t="s">
        <v>196</v>
      </c>
      <c r="B45" s="193" t="s">
        <v>197</v>
      </c>
      <c r="C45" s="194"/>
    </row>
    <row r="46" spans="1:14" ht="50.4" customHeight="1">
      <c r="A46" s="166" t="s">
        <v>198</v>
      </c>
      <c r="B46" s="192" t="s">
        <v>199</v>
      </c>
      <c r="C46" s="192"/>
    </row>
    <row r="47" spans="1:14" ht="35.4" customHeight="1">
      <c r="A47" s="168" t="s">
        <v>200</v>
      </c>
      <c r="B47" s="192" t="s">
        <v>201</v>
      </c>
      <c r="C47" s="192"/>
    </row>
    <row r="48" spans="1:14" ht="59.4" customHeight="1">
      <c r="A48" s="166" t="s">
        <v>202</v>
      </c>
      <c r="B48" s="192" t="s">
        <v>205</v>
      </c>
      <c r="C48" s="192"/>
    </row>
    <row r="49" spans="1:16" ht="59.4" customHeight="1">
      <c r="A49" s="166" t="s">
        <v>204</v>
      </c>
      <c r="B49" s="192" t="s">
        <v>203</v>
      </c>
      <c r="C49" s="192"/>
    </row>
    <row r="50" spans="1:16" ht="52.2" customHeight="1">
      <c r="A50" s="169" t="s">
        <v>206</v>
      </c>
      <c r="B50" s="192" t="s">
        <v>207</v>
      </c>
      <c r="C50" s="192"/>
      <c r="P50" s="9"/>
    </row>
    <row r="51" spans="1:16" ht="69.599999999999994" customHeight="1">
      <c r="A51" s="170" t="s">
        <v>208</v>
      </c>
      <c r="B51" s="192" t="s">
        <v>209</v>
      </c>
      <c r="C51" s="192"/>
    </row>
    <row r="52" spans="1:16" ht="43.8" customHeight="1">
      <c r="A52" s="171" t="s">
        <v>210</v>
      </c>
      <c r="B52" s="192" t="s">
        <v>211</v>
      </c>
      <c r="C52" s="192"/>
    </row>
    <row r="53" spans="1:16" ht="28.2" customHeight="1">
      <c r="A53" s="171" t="s">
        <v>212</v>
      </c>
      <c r="B53" s="192" t="s">
        <v>213</v>
      </c>
      <c r="C53" s="192"/>
    </row>
    <row r="54" spans="1:16" ht="73.2" customHeight="1">
      <c r="A54" s="169" t="s">
        <v>214</v>
      </c>
      <c r="B54" s="192" t="s">
        <v>215</v>
      </c>
      <c r="C54" s="192"/>
    </row>
    <row r="55" spans="1:16" ht="22.2" customHeight="1">
      <c r="A55" s="169" t="s">
        <v>216</v>
      </c>
      <c r="B55" s="192" t="s">
        <v>217</v>
      </c>
      <c r="C55" s="192"/>
    </row>
  </sheetData>
  <mergeCells count="38">
    <mergeCell ref="B54:C54"/>
    <mergeCell ref="B55:C55"/>
    <mergeCell ref="B45:C45"/>
    <mergeCell ref="B49:C49"/>
    <mergeCell ref="B50:C50"/>
    <mergeCell ref="B51:C51"/>
    <mergeCell ref="B52:C52"/>
    <mergeCell ref="B53:C53"/>
    <mergeCell ref="B43:C43"/>
    <mergeCell ref="B44:C44"/>
    <mergeCell ref="B46:C46"/>
    <mergeCell ref="B47:C47"/>
    <mergeCell ref="B48:C48"/>
    <mergeCell ref="F22:F24"/>
    <mergeCell ref="G22:P22"/>
    <mergeCell ref="G33:N33"/>
    <mergeCell ref="B34:B36"/>
    <mergeCell ref="C34:C36"/>
    <mergeCell ref="D34:D36"/>
    <mergeCell ref="E34:E36"/>
    <mergeCell ref="F34:F36"/>
    <mergeCell ref="G34:N34"/>
    <mergeCell ref="B4:C4"/>
    <mergeCell ref="A6:A8"/>
    <mergeCell ref="A22:A24"/>
    <mergeCell ref="A34:A36"/>
    <mergeCell ref="G21:P21"/>
    <mergeCell ref="G5:T5"/>
    <mergeCell ref="B6:B8"/>
    <mergeCell ref="C6:C8"/>
    <mergeCell ref="D6:D8"/>
    <mergeCell ref="E6:E8"/>
    <mergeCell ref="F6:F8"/>
    <mergeCell ref="G6:T6"/>
    <mergeCell ref="B22:B24"/>
    <mergeCell ref="C22:C24"/>
    <mergeCell ref="D22:D24"/>
    <mergeCell ref="E22:E24"/>
  </mergeCells>
  <pageMargins left="0.7" right="0.7" top="0.75" bottom="0.75" header="0.3" footer="0.3"/>
  <pageSetup paperSize="9" scale="54" orientation="landscape" horizontalDpi="4294967295" verticalDpi="4294967295"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ColWidth="9.109375" defaultRowHeight="13.2"/>
  <cols>
    <col min="1" max="1" width="10.5546875" style="47" bestFit="1" customWidth="1"/>
    <col min="2" max="2" width="39" style="47" customWidth="1"/>
    <col min="3" max="3" width="31.33203125" style="47" bestFit="1" customWidth="1"/>
    <col min="4" max="5" width="14.5546875" style="47" bestFit="1" customWidth="1"/>
    <col min="6" max="6" width="21.6640625" style="47" customWidth="1"/>
    <col min="7" max="7" width="12" style="47" bestFit="1" customWidth="1"/>
    <col min="8" max="8" width="14.5546875" style="47" customWidth="1"/>
    <col min="9" max="16384" width="9.109375" style="47"/>
  </cols>
  <sheetData>
    <row r="1" spans="1:8" ht="13.8">
      <c r="A1" s="46" t="s">
        <v>28</v>
      </c>
      <c r="B1" s="1" t="s">
        <v>154</v>
      </c>
    </row>
    <row r="2" spans="1:8" ht="13.8">
      <c r="A2" s="46" t="s">
        <v>29</v>
      </c>
      <c r="B2" s="2" t="s">
        <v>185</v>
      </c>
      <c r="C2" s="46"/>
      <c r="D2" s="46"/>
      <c r="E2" s="46"/>
      <c r="F2" s="46"/>
      <c r="G2" s="46"/>
      <c r="H2" s="46"/>
    </row>
    <row r="3" spans="1:8">
      <c r="A3" s="46"/>
      <c r="B3" s="46"/>
      <c r="C3" s="46"/>
      <c r="D3" s="46"/>
      <c r="E3" s="46"/>
      <c r="F3" s="46"/>
      <c r="G3" s="46"/>
      <c r="H3" s="46"/>
    </row>
    <row r="4" spans="1:8" ht="13.8" thickBot="1">
      <c r="A4" s="49" t="s">
        <v>30</v>
      </c>
      <c r="B4" s="151" t="s">
        <v>20</v>
      </c>
    </row>
    <row r="5" spans="1:8" ht="14.4" customHeight="1">
      <c r="A5" s="201"/>
      <c r="B5" s="195" t="s">
        <v>31</v>
      </c>
      <c r="C5" s="197" t="s">
        <v>32</v>
      </c>
      <c r="D5" s="195" t="s">
        <v>36</v>
      </c>
      <c r="E5" s="195"/>
      <c r="F5" s="195"/>
      <c r="G5" s="195"/>
      <c r="H5" s="199" t="s">
        <v>37</v>
      </c>
    </row>
    <row r="6" spans="1:8" ht="26.4">
      <c r="A6" s="202"/>
      <c r="B6" s="196"/>
      <c r="C6" s="198"/>
      <c r="D6" s="145" t="s">
        <v>33</v>
      </c>
      <c r="E6" s="145" t="s">
        <v>34</v>
      </c>
      <c r="F6" s="145" t="s">
        <v>38</v>
      </c>
      <c r="G6" s="145" t="s">
        <v>39</v>
      </c>
      <c r="H6" s="200"/>
    </row>
    <row r="7" spans="1:8">
      <c r="A7" s="59">
        <v>1</v>
      </c>
      <c r="B7" s="58" t="s">
        <v>10</v>
      </c>
      <c r="C7" s="145" t="s">
        <v>33</v>
      </c>
      <c r="D7" s="58"/>
      <c r="E7" s="58"/>
      <c r="F7" s="58"/>
      <c r="G7" s="60" t="s">
        <v>11</v>
      </c>
      <c r="H7" s="61"/>
    </row>
    <row r="8" spans="1:8">
      <c r="A8" s="59">
        <v>2</v>
      </c>
      <c r="B8" s="58" t="s">
        <v>10</v>
      </c>
      <c r="C8" s="145" t="s">
        <v>34</v>
      </c>
      <c r="D8" s="58"/>
      <c r="E8" s="58"/>
      <c r="F8" s="60" t="s">
        <v>11</v>
      </c>
      <c r="G8" s="58"/>
      <c r="H8" s="61"/>
    </row>
    <row r="9" spans="1:8">
      <c r="A9" s="59">
        <v>3</v>
      </c>
      <c r="B9" s="58" t="s">
        <v>10</v>
      </c>
      <c r="C9" s="60" t="s">
        <v>35</v>
      </c>
      <c r="D9" s="58"/>
      <c r="E9" s="58"/>
      <c r="F9" s="58"/>
      <c r="G9" s="60" t="s">
        <v>11</v>
      </c>
      <c r="H9" s="61"/>
    </row>
    <row r="10" spans="1:8">
      <c r="A10" s="59"/>
      <c r="B10" s="58"/>
      <c r="C10" s="60"/>
      <c r="D10" s="58"/>
      <c r="E10" s="58"/>
      <c r="F10" s="58"/>
      <c r="G10" s="58"/>
      <c r="H10" s="61"/>
    </row>
    <row r="11" spans="1:8">
      <c r="A11" s="59"/>
      <c r="B11" s="58"/>
      <c r="C11" s="60"/>
      <c r="D11" s="58"/>
      <c r="E11" s="58"/>
      <c r="F11" s="58"/>
      <c r="G11" s="58"/>
      <c r="H11" s="61"/>
    </row>
    <row r="12" spans="1:8" ht="13.8" thickBot="1">
      <c r="A12" s="62"/>
      <c r="B12" s="63"/>
      <c r="C12" s="64"/>
      <c r="D12" s="63"/>
      <c r="E12" s="63"/>
      <c r="F12" s="63"/>
      <c r="G12" s="63"/>
      <c r="H12" s="65"/>
    </row>
    <row r="13" spans="1:8">
      <c r="A13" s="4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
  <sheetViews>
    <sheetView zoomScaleNormal="100" workbookViewId="0">
      <selection activeCell="B3" sqref="B3"/>
    </sheetView>
  </sheetViews>
  <sheetFormatPr defaultColWidth="9.109375" defaultRowHeight="13.2"/>
  <cols>
    <col min="1" max="1" width="10.5546875" style="47" bestFit="1" customWidth="1"/>
    <col min="2" max="2" width="70.109375" style="47" customWidth="1"/>
    <col min="3" max="5" width="10.6640625" style="47" customWidth="1"/>
    <col min="6" max="16384" width="9.109375" style="47"/>
  </cols>
  <sheetData>
    <row r="1" spans="1:5" ht="13.8">
      <c r="A1" s="46" t="s">
        <v>28</v>
      </c>
      <c r="B1" s="1" t="s">
        <v>154</v>
      </c>
    </row>
    <row r="2" spans="1:5" ht="13.8">
      <c r="A2" s="46" t="s">
        <v>29</v>
      </c>
      <c r="B2" s="2" t="s">
        <v>185</v>
      </c>
    </row>
    <row r="4" spans="1:5" ht="13.8" thickBot="1">
      <c r="A4" s="66" t="s">
        <v>108</v>
      </c>
      <c r="B4" s="151" t="s">
        <v>22</v>
      </c>
      <c r="C4" s="67"/>
    </row>
    <row r="5" spans="1:5">
      <c r="A5" s="68"/>
      <c r="B5" s="69"/>
      <c r="C5" s="70" t="s">
        <v>5</v>
      </c>
      <c r="D5" s="70" t="s">
        <v>6</v>
      </c>
      <c r="E5" s="71" t="s">
        <v>7</v>
      </c>
    </row>
    <row r="6" spans="1:5">
      <c r="A6" s="56">
        <v>1</v>
      </c>
      <c r="B6" s="58" t="s">
        <v>109</v>
      </c>
      <c r="C6" s="53">
        <v>1168627.368432</v>
      </c>
      <c r="D6" s="53">
        <v>669577.93499600003</v>
      </c>
      <c r="E6" s="72">
        <v>326908.97355600004</v>
      </c>
    </row>
    <row r="7" spans="1:5">
      <c r="A7" s="56">
        <v>2</v>
      </c>
      <c r="B7" s="73" t="s">
        <v>110</v>
      </c>
      <c r="C7" s="53">
        <v>516806.73</v>
      </c>
      <c r="D7" s="53">
        <v>411331.2</v>
      </c>
      <c r="E7" s="72">
        <v>165643</v>
      </c>
    </row>
    <row r="8" spans="1:5">
      <c r="A8" s="56">
        <v>3</v>
      </c>
      <c r="B8" s="58" t="s">
        <v>111</v>
      </c>
      <c r="C8" s="53">
        <v>10</v>
      </c>
      <c r="D8" s="53">
        <v>11</v>
      </c>
      <c r="E8" s="72">
        <v>6</v>
      </c>
    </row>
    <row r="9" spans="1:5" ht="13.8" thickBot="1">
      <c r="A9" s="54">
        <v>4</v>
      </c>
      <c r="B9" s="63" t="s">
        <v>112</v>
      </c>
      <c r="C9" s="74">
        <v>406014.78</v>
      </c>
      <c r="D9" s="74">
        <v>287531.68799999997</v>
      </c>
      <c r="E9" s="75">
        <v>154717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zoomScaleNormal="100" workbookViewId="0">
      <selection activeCell="B3" sqref="B3"/>
    </sheetView>
  </sheetViews>
  <sheetFormatPr defaultColWidth="9.109375" defaultRowHeight="13.2"/>
  <cols>
    <col min="1" max="1" width="10.5546875" style="47" bestFit="1" customWidth="1"/>
    <col min="2" max="2" width="52.5546875" style="47" customWidth="1"/>
    <col min="3" max="3" width="15.109375" style="47" bestFit="1" customWidth="1"/>
    <col min="4" max="4" width="12.44140625" style="47" bestFit="1" customWidth="1"/>
    <col min="5" max="5" width="12.88671875" style="47" customWidth="1"/>
    <col min="6" max="6" width="24.109375" style="47" customWidth="1"/>
    <col min="7" max="7" width="27.5546875" style="47" customWidth="1"/>
    <col min="8" max="16384" width="9.109375" style="47"/>
  </cols>
  <sheetData>
    <row r="1" spans="1:7" ht="13.8">
      <c r="A1" s="47" t="s">
        <v>28</v>
      </c>
      <c r="B1" s="1" t="s">
        <v>154</v>
      </c>
    </row>
    <row r="2" spans="1:7" ht="13.8">
      <c r="A2" s="47" t="s">
        <v>29</v>
      </c>
      <c r="B2" s="2" t="s">
        <v>185</v>
      </c>
    </row>
    <row r="4" spans="1:7" ht="13.8" thickBot="1">
      <c r="A4" s="66" t="s">
        <v>40</v>
      </c>
      <c r="B4" s="152" t="s">
        <v>24</v>
      </c>
    </row>
    <row r="5" spans="1:7">
      <c r="A5" s="76"/>
      <c r="B5" s="69"/>
      <c r="C5" s="69" t="s">
        <v>0</v>
      </c>
      <c r="D5" s="69" t="s">
        <v>1</v>
      </c>
      <c r="E5" s="69" t="s">
        <v>2</v>
      </c>
      <c r="F5" s="69" t="s">
        <v>3</v>
      </c>
      <c r="G5" s="77" t="s">
        <v>4</v>
      </c>
    </row>
    <row r="6" spans="1:7" s="48" customFormat="1" ht="52.8">
      <c r="A6" s="78"/>
      <c r="B6" s="58"/>
      <c r="C6" s="58" t="s">
        <v>5</v>
      </c>
      <c r="D6" s="58" t="s">
        <v>6</v>
      </c>
      <c r="E6" s="58" t="s">
        <v>7</v>
      </c>
      <c r="F6" s="79" t="s">
        <v>135</v>
      </c>
      <c r="G6" s="57" t="s">
        <v>136</v>
      </c>
    </row>
    <row r="7" spans="1:7">
      <c r="A7" s="80">
        <v>1</v>
      </c>
      <c r="B7" s="58" t="s">
        <v>41</v>
      </c>
      <c r="C7" s="164">
        <v>155204963.41000003</v>
      </c>
      <c r="D7" s="164">
        <v>147934696.68430001</v>
      </c>
      <c r="E7" s="164">
        <v>118484451</v>
      </c>
      <c r="F7" s="203"/>
      <c r="G7" s="203"/>
    </row>
    <row r="8" spans="1:7">
      <c r="A8" s="80">
        <v>2</v>
      </c>
      <c r="B8" s="81" t="s">
        <v>42</v>
      </c>
      <c r="C8" s="164">
        <v>73344037.089999735</v>
      </c>
      <c r="D8" s="164">
        <v>68839938.569999918</v>
      </c>
      <c r="E8" s="164">
        <v>52318846</v>
      </c>
      <c r="F8" s="203"/>
      <c r="G8" s="203"/>
    </row>
    <row r="9" spans="1:7">
      <c r="A9" s="80">
        <v>3</v>
      </c>
      <c r="B9" s="82" t="s">
        <v>142</v>
      </c>
      <c r="C9" s="164">
        <v>956.84000000002561</v>
      </c>
      <c r="D9" s="164">
        <v>13596.749999999993</v>
      </c>
      <c r="E9" s="164">
        <v>-17225</v>
      </c>
      <c r="F9" s="203"/>
      <c r="G9" s="203"/>
    </row>
    <row r="10" spans="1:7" ht="14.4" thickBot="1">
      <c r="A10" s="83">
        <v>4</v>
      </c>
      <c r="B10" s="84" t="s">
        <v>43</v>
      </c>
      <c r="C10" s="165">
        <v>228548043.65999976</v>
      </c>
      <c r="D10" s="165">
        <v>216761038.50429994</v>
      </c>
      <c r="E10" s="165">
        <v>170820522</v>
      </c>
      <c r="F10" s="160">
        <f>SUMIF(C10:E10, "&gt;=0",C10:E10)/3</f>
        <v>205376534.72143325</v>
      </c>
      <c r="G10" s="161">
        <f>F10*15%/8%</f>
        <v>385081002.60268736</v>
      </c>
    </row>
    <row r="11" spans="1:7">
      <c r="A11" s="85"/>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zoomScaleNormal="100" workbookViewId="0">
      <selection activeCell="B3" sqref="B3"/>
    </sheetView>
  </sheetViews>
  <sheetFormatPr defaultColWidth="9.109375" defaultRowHeight="13.2"/>
  <cols>
    <col min="1" max="1" width="10.5546875" style="108" bestFit="1" customWidth="1"/>
    <col min="2" max="2" width="16.33203125" style="47" customWidth="1"/>
    <col min="3" max="3" width="42.88671875" style="47" customWidth="1"/>
    <col min="4" max="5" width="33.44140625" style="47" customWidth="1"/>
    <col min="6" max="6" width="38.88671875" style="47" customWidth="1"/>
    <col min="7" max="16384" width="9.109375" style="47"/>
  </cols>
  <sheetData>
    <row r="1" spans="1:9" ht="13.8">
      <c r="A1" s="46" t="s">
        <v>28</v>
      </c>
      <c r="B1" s="1" t="s">
        <v>154</v>
      </c>
    </row>
    <row r="2" spans="1:9" ht="13.8">
      <c r="A2" s="46" t="s">
        <v>29</v>
      </c>
      <c r="B2" s="2" t="s">
        <v>185</v>
      </c>
    </row>
    <row r="3" spans="1:9">
      <c r="A3" s="86"/>
    </row>
    <row r="4" spans="1:9" ht="13.8" thickBot="1">
      <c r="A4" s="66" t="s">
        <v>113</v>
      </c>
      <c r="B4" s="208" t="s">
        <v>25</v>
      </c>
      <c r="C4" s="208"/>
      <c r="D4" s="87"/>
      <c r="E4" s="87"/>
      <c r="F4" s="87"/>
    </row>
    <row r="5" spans="1:9" ht="16.5" customHeight="1">
      <c r="A5" s="88"/>
      <c r="B5" s="89"/>
      <c r="C5" s="89"/>
      <c r="D5" s="90" t="s">
        <v>143</v>
      </c>
      <c r="E5" s="90" t="s">
        <v>114</v>
      </c>
      <c r="F5" s="91" t="s">
        <v>49</v>
      </c>
    </row>
    <row r="6" spans="1:9" ht="15" customHeight="1">
      <c r="A6" s="92">
        <v>1</v>
      </c>
      <c r="B6" s="198" t="s">
        <v>115</v>
      </c>
      <c r="C6" s="93" t="s">
        <v>50</v>
      </c>
      <c r="D6" s="94">
        <v>6</v>
      </c>
      <c r="E6" s="94">
        <v>6</v>
      </c>
      <c r="F6" s="95"/>
    </row>
    <row r="7" spans="1:9" ht="15" customHeight="1">
      <c r="A7" s="92">
        <v>2</v>
      </c>
      <c r="B7" s="204"/>
      <c r="C7" s="93" t="s">
        <v>116</v>
      </c>
      <c r="D7" s="96">
        <f>D8+D10+D12</f>
        <v>4820181</v>
      </c>
      <c r="E7" s="96">
        <f>E8+E10+E12</f>
        <v>500920</v>
      </c>
      <c r="F7" s="97">
        <f>F8+F10+F12</f>
        <v>0</v>
      </c>
    </row>
    <row r="8" spans="1:9" ht="15" customHeight="1">
      <c r="A8" s="92">
        <v>3</v>
      </c>
      <c r="B8" s="204"/>
      <c r="C8" s="98" t="s">
        <v>51</v>
      </c>
      <c r="D8" s="94">
        <v>4820181</v>
      </c>
      <c r="E8" s="94">
        <v>500920</v>
      </c>
      <c r="F8" s="95"/>
    </row>
    <row r="9" spans="1:9" ht="15" customHeight="1">
      <c r="A9" s="92">
        <v>4</v>
      </c>
      <c r="B9" s="204"/>
      <c r="C9" s="99" t="s">
        <v>117</v>
      </c>
      <c r="D9" s="94"/>
      <c r="E9" s="94"/>
      <c r="F9" s="95"/>
    </row>
    <row r="10" spans="1:9" ht="30" customHeight="1">
      <c r="A10" s="92">
        <v>5</v>
      </c>
      <c r="B10" s="204"/>
      <c r="C10" s="98" t="s">
        <v>118</v>
      </c>
      <c r="D10" s="94"/>
      <c r="E10" s="94"/>
      <c r="F10" s="95"/>
    </row>
    <row r="11" spans="1:9" ht="15" customHeight="1">
      <c r="A11" s="92">
        <v>6</v>
      </c>
      <c r="B11" s="204"/>
      <c r="C11" s="99" t="s">
        <v>119</v>
      </c>
      <c r="D11" s="94"/>
      <c r="E11" s="94"/>
      <c r="F11" s="95"/>
    </row>
    <row r="12" spans="1:9" ht="15" customHeight="1">
      <c r="A12" s="92">
        <v>7</v>
      </c>
      <c r="B12" s="204"/>
      <c r="C12" s="98" t="s">
        <v>120</v>
      </c>
      <c r="D12" s="94"/>
      <c r="E12" s="94"/>
      <c r="F12" s="95"/>
    </row>
    <row r="13" spans="1:9" ht="15" customHeight="1">
      <c r="A13" s="92">
        <v>8</v>
      </c>
      <c r="B13" s="205"/>
      <c r="C13" s="99" t="s">
        <v>119</v>
      </c>
      <c r="D13" s="94"/>
      <c r="E13" s="94"/>
      <c r="F13" s="95"/>
    </row>
    <row r="14" spans="1:9" ht="15" customHeight="1">
      <c r="A14" s="92">
        <v>9</v>
      </c>
      <c r="B14" s="198" t="s">
        <v>121</v>
      </c>
      <c r="C14" s="93" t="s">
        <v>50</v>
      </c>
      <c r="D14" s="100">
        <v>5</v>
      </c>
      <c r="E14" s="100"/>
      <c r="F14" s="101"/>
      <c r="I14" s="102"/>
    </row>
    <row r="15" spans="1:9" ht="15" customHeight="1">
      <c r="A15" s="92">
        <v>10</v>
      </c>
      <c r="B15" s="204"/>
      <c r="C15" s="93" t="s">
        <v>122</v>
      </c>
      <c r="D15" s="103">
        <f>D16+D18+D20</f>
        <v>1365317</v>
      </c>
      <c r="E15" s="103">
        <f>E16+E18+E20</f>
        <v>0</v>
      </c>
      <c r="F15" s="104">
        <f>F16+F18+F20</f>
        <v>0</v>
      </c>
    </row>
    <row r="16" spans="1:9" ht="15" customHeight="1">
      <c r="A16" s="92">
        <v>11</v>
      </c>
      <c r="B16" s="204"/>
      <c r="C16" s="98" t="s">
        <v>51</v>
      </c>
      <c r="D16" s="100"/>
      <c r="E16" s="100"/>
      <c r="F16" s="101"/>
    </row>
    <row r="17" spans="1:6" ht="15" customHeight="1">
      <c r="A17" s="92">
        <v>12</v>
      </c>
      <c r="B17" s="204"/>
      <c r="C17" s="99" t="s">
        <v>117</v>
      </c>
      <c r="D17" s="94"/>
      <c r="E17" s="94"/>
      <c r="F17" s="95"/>
    </row>
    <row r="18" spans="1:6" ht="30" customHeight="1">
      <c r="A18" s="92">
        <v>13</v>
      </c>
      <c r="B18" s="204"/>
      <c r="C18" s="98" t="s">
        <v>123</v>
      </c>
      <c r="D18" s="100">
        <v>1365317</v>
      </c>
      <c r="E18" s="100"/>
      <c r="F18" s="101"/>
    </row>
    <row r="19" spans="1:6" ht="15" customHeight="1">
      <c r="A19" s="92">
        <v>14</v>
      </c>
      <c r="B19" s="204"/>
      <c r="C19" s="99" t="s">
        <v>119</v>
      </c>
      <c r="D19" s="100">
        <v>879947</v>
      </c>
      <c r="E19" s="100"/>
      <c r="F19" s="101"/>
    </row>
    <row r="20" spans="1:6" ht="15" customHeight="1">
      <c r="A20" s="92">
        <v>15</v>
      </c>
      <c r="B20" s="204"/>
      <c r="C20" s="98" t="s">
        <v>120</v>
      </c>
      <c r="D20" s="100"/>
      <c r="E20" s="100"/>
      <c r="F20" s="101"/>
    </row>
    <row r="21" spans="1:6" ht="15" customHeight="1">
      <c r="A21" s="92">
        <v>16</v>
      </c>
      <c r="B21" s="205"/>
      <c r="C21" s="99" t="s">
        <v>119</v>
      </c>
      <c r="D21" s="100"/>
      <c r="E21" s="100"/>
      <c r="F21" s="101"/>
    </row>
    <row r="22" spans="1:6" ht="15" customHeight="1" thickBot="1">
      <c r="A22" s="105">
        <v>17</v>
      </c>
      <c r="B22" s="206" t="s">
        <v>124</v>
      </c>
      <c r="C22" s="207"/>
      <c r="D22" s="106">
        <f>D7+D15</f>
        <v>6185498</v>
      </c>
      <c r="E22" s="106">
        <f>E7+E15</f>
        <v>500920</v>
      </c>
      <c r="F22" s="107">
        <f>F7+F15</f>
        <v>0</v>
      </c>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0"/>
  <sheetViews>
    <sheetView zoomScaleNormal="100" workbookViewId="0">
      <selection activeCell="B3" sqref="B3"/>
    </sheetView>
  </sheetViews>
  <sheetFormatPr defaultColWidth="9.109375" defaultRowHeight="13.2"/>
  <cols>
    <col min="1" max="1" width="35.109375" style="47" customWidth="1"/>
    <col min="2" max="2" width="45.88671875" style="47" customWidth="1"/>
    <col min="3" max="4" width="29.44140625" style="47" customWidth="1"/>
    <col min="5" max="5" width="28.44140625" style="47" customWidth="1"/>
    <col min="6" max="6" width="14" style="47" bestFit="1" customWidth="1"/>
    <col min="7" max="7" width="14.6640625" style="47" customWidth="1"/>
    <col min="8" max="8" width="26.44140625" style="47" customWidth="1"/>
    <col min="9" max="9" width="16.109375" style="47" bestFit="1" customWidth="1"/>
    <col min="10" max="10" width="14" style="47" bestFit="1" customWidth="1"/>
    <col min="11" max="11" width="14.6640625" style="47" customWidth="1"/>
    <col min="12" max="12" width="26.88671875" style="47" customWidth="1"/>
    <col min="13" max="16384" width="9.109375" style="47"/>
  </cols>
  <sheetData>
    <row r="1" spans="1:12" ht="13.8">
      <c r="A1" s="47" t="s">
        <v>28</v>
      </c>
      <c r="B1" s="1" t="s">
        <v>154</v>
      </c>
    </row>
    <row r="2" spans="1:12" ht="13.8">
      <c r="A2" s="47" t="s">
        <v>29</v>
      </c>
      <c r="B2" s="2" t="s">
        <v>185</v>
      </c>
      <c r="C2" s="109"/>
      <c r="D2" s="109"/>
      <c r="E2" s="109"/>
      <c r="F2" s="109"/>
      <c r="G2" s="109"/>
      <c r="H2" s="109"/>
      <c r="I2" s="109"/>
      <c r="J2" s="109"/>
      <c r="K2" s="109"/>
      <c r="L2" s="109"/>
    </row>
    <row r="3" spans="1:12">
      <c r="B3" s="109"/>
      <c r="C3" s="109"/>
      <c r="D3" s="109"/>
      <c r="E3" s="109"/>
      <c r="F3" s="109"/>
      <c r="G3" s="109"/>
      <c r="H3" s="109"/>
      <c r="I3" s="109"/>
      <c r="J3" s="109"/>
      <c r="K3" s="109"/>
      <c r="L3" s="109"/>
    </row>
    <row r="4" spans="1:12" ht="13.8" thickBot="1">
      <c r="A4" s="155" t="s">
        <v>44</v>
      </c>
      <c r="B4" s="87" t="s">
        <v>26</v>
      </c>
      <c r="C4" s="109"/>
      <c r="D4" s="109"/>
      <c r="E4" s="109"/>
      <c r="F4" s="109"/>
      <c r="G4" s="109"/>
      <c r="H4" s="109"/>
      <c r="I4" s="109"/>
      <c r="J4" s="109"/>
      <c r="K4" s="109"/>
      <c r="L4" s="109"/>
    </row>
    <row r="5" spans="1:12">
      <c r="A5" s="110"/>
      <c r="B5" s="69"/>
      <c r="C5" s="144" t="s">
        <v>143</v>
      </c>
      <c r="D5" s="144" t="s">
        <v>114</v>
      </c>
      <c r="E5" s="146" t="s">
        <v>49</v>
      </c>
      <c r="F5" s="109"/>
      <c r="G5" s="109"/>
      <c r="H5" s="109"/>
      <c r="I5" s="109"/>
      <c r="J5" s="109"/>
      <c r="K5" s="109"/>
      <c r="L5" s="109"/>
    </row>
    <row r="6" spans="1:12">
      <c r="A6" s="209" t="s">
        <v>45</v>
      </c>
      <c r="B6" s="111" t="s">
        <v>50</v>
      </c>
      <c r="C6" s="53"/>
      <c r="D6" s="53"/>
      <c r="E6" s="72"/>
      <c r="F6" s="109"/>
      <c r="G6" s="109"/>
      <c r="H6" s="109"/>
      <c r="I6" s="109"/>
      <c r="J6" s="109"/>
      <c r="K6" s="109"/>
      <c r="L6" s="109"/>
    </row>
    <row r="7" spans="1:12">
      <c r="A7" s="210"/>
      <c r="B7" s="112" t="s">
        <v>152</v>
      </c>
      <c r="C7" s="53"/>
      <c r="D7" s="53"/>
      <c r="E7" s="72"/>
      <c r="F7" s="109"/>
      <c r="G7" s="109"/>
      <c r="H7" s="109"/>
      <c r="I7" s="109"/>
      <c r="J7" s="109"/>
      <c r="K7" s="109"/>
      <c r="L7" s="109"/>
    </row>
    <row r="8" spans="1:12">
      <c r="A8" s="211" t="s">
        <v>46</v>
      </c>
      <c r="B8" s="111" t="s">
        <v>50</v>
      </c>
      <c r="C8" s="53"/>
      <c r="D8" s="53"/>
      <c r="E8" s="72"/>
      <c r="F8" s="109"/>
      <c r="G8" s="109"/>
      <c r="H8" s="109"/>
      <c r="I8" s="109"/>
      <c r="J8" s="109"/>
      <c r="K8" s="109"/>
      <c r="L8" s="109"/>
    </row>
    <row r="9" spans="1:12">
      <c r="A9" s="211"/>
      <c r="B9" s="112" t="s">
        <v>55</v>
      </c>
      <c r="C9" s="113">
        <f>C10+C11+C12+C13</f>
        <v>0</v>
      </c>
      <c r="D9" s="113">
        <f>D10+D11+D12+D13</f>
        <v>46062.41</v>
      </c>
      <c r="E9" s="156">
        <f>E10+E11+E12+E13</f>
        <v>0</v>
      </c>
      <c r="F9" s="109"/>
      <c r="G9" s="109"/>
      <c r="H9" s="109"/>
      <c r="I9" s="109"/>
      <c r="J9" s="109"/>
      <c r="K9" s="109"/>
      <c r="L9" s="109"/>
    </row>
    <row r="10" spans="1:12">
      <c r="A10" s="211"/>
      <c r="B10" s="114" t="s">
        <v>51</v>
      </c>
      <c r="C10" s="53"/>
      <c r="D10" s="53">
        <v>46062.41</v>
      </c>
      <c r="E10" s="72"/>
      <c r="F10" s="109"/>
      <c r="G10" s="109"/>
      <c r="H10" s="109"/>
      <c r="I10" s="109"/>
      <c r="J10" s="109"/>
      <c r="K10" s="109"/>
      <c r="L10" s="109"/>
    </row>
    <row r="11" spans="1:12">
      <c r="A11" s="211"/>
      <c r="B11" s="114" t="s">
        <v>52</v>
      </c>
      <c r="C11" s="53"/>
      <c r="D11" s="53"/>
      <c r="E11" s="72"/>
      <c r="F11" s="109"/>
      <c r="G11" s="109"/>
      <c r="H11" s="109"/>
      <c r="I11" s="109"/>
      <c r="J11" s="109"/>
      <c r="K11" s="109"/>
      <c r="L11" s="109"/>
    </row>
    <row r="12" spans="1:12">
      <c r="A12" s="211"/>
      <c r="B12" s="114" t="s">
        <v>53</v>
      </c>
      <c r="C12" s="53"/>
      <c r="D12" s="53"/>
      <c r="E12" s="72"/>
      <c r="F12" s="109"/>
      <c r="G12" s="109"/>
      <c r="H12" s="109"/>
      <c r="I12" s="109"/>
      <c r="J12" s="109"/>
      <c r="K12" s="109"/>
      <c r="L12" s="109"/>
    </row>
    <row r="13" spans="1:12">
      <c r="A13" s="211"/>
      <c r="B13" s="114" t="s">
        <v>137</v>
      </c>
      <c r="C13" s="53"/>
      <c r="D13" s="53"/>
      <c r="E13" s="72"/>
      <c r="F13" s="109"/>
      <c r="G13" s="109"/>
      <c r="H13" s="109"/>
      <c r="I13" s="109"/>
      <c r="J13" s="109"/>
      <c r="K13" s="109"/>
      <c r="L13" s="109"/>
    </row>
    <row r="14" spans="1:12">
      <c r="A14" s="211" t="s">
        <v>47</v>
      </c>
      <c r="B14" s="111" t="s">
        <v>50</v>
      </c>
      <c r="C14" s="53"/>
      <c r="D14" s="53"/>
      <c r="E14" s="72"/>
      <c r="F14" s="109"/>
      <c r="G14" s="109"/>
      <c r="H14" s="109"/>
      <c r="I14" s="109"/>
      <c r="J14" s="109"/>
      <c r="K14" s="109"/>
      <c r="L14" s="109"/>
    </row>
    <row r="15" spans="1:12">
      <c r="A15" s="211"/>
      <c r="B15" s="112" t="s">
        <v>55</v>
      </c>
      <c r="C15" s="113">
        <f>C16+C17+C18+C19</f>
        <v>0</v>
      </c>
      <c r="D15" s="113">
        <f>D16+D17+D18+D19</f>
        <v>0</v>
      </c>
      <c r="E15" s="156">
        <f>E16+E17+E18+E19</f>
        <v>0</v>
      </c>
      <c r="F15" s="109"/>
      <c r="G15" s="109"/>
      <c r="H15" s="109"/>
      <c r="I15" s="109"/>
      <c r="J15" s="109"/>
      <c r="K15" s="109"/>
      <c r="L15" s="109"/>
    </row>
    <row r="16" spans="1:12">
      <c r="A16" s="211"/>
      <c r="B16" s="114" t="s">
        <v>51</v>
      </c>
      <c r="C16" s="53"/>
      <c r="D16" s="53"/>
      <c r="E16" s="72"/>
      <c r="F16" s="109"/>
      <c r="G16" s="109"/>
      <c r="H16" s="109"/>
      <c r="I16" s="109"/>
      <c r="J16" s="109"/>
      <c r="K16" s="109"/>
      <c r="L16" s="109"/>
    </row>
    <row r="17" spans="1:12">
      <c r="A17" s="209"/>
      <c r="B17" s="114" t="s">
        <v>52</v>
      </c>
      <c r="C17" s="53"/>
      <c r="D17" s="53"/>
      <c r="E17" s="72"/>
      <c r="F17" s="109"/>
      <c r="G17" s="109"/>
      <c r="H17" s="109"/>
      <c r="I17" s="109"/>
      <c r="J17" s="109"/>
      <c r="K17" s="109"/>
      <c r="L17" s="109"/>
    </row>
    <row r="18" spans="1:12">
      <c r="A18" s="209"/>
      <c r="B18" s="114" t="s">
        <v>53</v>
      </c>
      <c r="C18" s="53"/>
      <c r="D18" s="53"/>
      <c r="E18" s="72"/>
      <c r="F18" s="109"/>
      <c r="G18" s="109"/>
      <c r="H18" s="109"/>
      <c r="I18" s="109"/>
      <c r="J18" s="109"/>
      <c r="K18" s="109"/>
      <c r="L18" s="109"/>
    </row>
    <row r="19" spans="1:12" ht="13.8" thickBot="1">
      <c r="A19" s="212"/>
      <c r="B19" s="157" t="s">
        <v>137</v>
      </c>
      <c r="C19" s="74"/>
      <c r="D19" s="74"/>
      <c r="E19" s="75"/>
      <c r="F19" s="109"/>
      <c r="G19" s="109"/>
      <c r="H19" s="109"/>
      <c r="I19" s="109"/>
      <c r="J19" s="109"/>
      <c r="K19" s="109"/>
      <c r="L19" s="109"/>
    </row>
    <row r="20" spans="1:12">
      <c r="A20" s="109"/>
      <c r="B20" s="109"/>
      <c r="C20" s="109"/>
      <c r="D20" s="109"/>
      <c r="E20" s="109"/>
      <c r="F20" s="109"/>
      <c r="G20" s="109"/>
      <c r="H20" s="109"/>
      <c r="I20" s="109"/>
      <c r="J20" s="109"/>
      <c r="K20" s="109"/>
      <c r="L20" s="109"/>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3" sqref="B3"/>
    </sheetView>
  </sheetViews>
  <sheetFormatPr defaultColWidth="9.109375" defaultRowHeight="13.2"/>
  <cols>
    <col min="1" max="1" width="10.5546875" style="47" bestFit="1" customWidth="1"/>
    <col min="2" max="2" width="54.6640625" style="47" customWidth="1"/>
    <col min="3" max="3" width="26.6640625" style="47" customWidth="1"/>
    <col min="4" max="4" width="34.88671875" style="47" customWidth="1"/>
    <col min="5" max="5" width="26.6640625" style="47" customWidth="1"/>
    <col min="6" max="6" width="25.5546875" style="47" customWidth="1"/>
    <col min="7" max="7" width="25" style="47" customWidth="1"/>
    <col min="8" max="16384" width="9.109375" style="47"/>
  </cols>
  <sheetData>
    <row r="1" spans="1:7" ht="13.8">
      <c r="A1" s="46" t="s">
        <v>28</v>
      </c>
      <c r="B1" s="1" t="s">
        <v>154</v>
      </c>
    </row>
    <row r="2" spans="1:7" ht="13.8">
      <c r="A2" s="46" t="s">
        <v>29</v>
      </c>
      <c r="B2" s="2" t="s">
        <v>185</v>
      </c>
    </row>
    <row r="3" spans="1:7">
      <c r="B3" s="115"/>
    </row>
    <row r="4" spans="1:7" ht="13.8" thickBot="1">
      <c r="A4" s="66" t="s">
        <v>125</v>
      </c>
      <c r="B4" s="153" t="s">
        <v>134</v>
      </c>
    </row>
    <row r="5" spans="1:7" s="115" customFormat="1">
      <c r="A5" s="116"/>
      <c r="B5" s="50"/>
      <c r="C5" s="117" t="s">
        <v>0</v>
      </c>
      <c r="D5" s="144" t="s">
        <v>1</v>
      </c>
      <c r="E5" s="144" t="s">
        <v>2</v>
      </c>
      <c r="F5" s="144" t="s">
        <v>3</v>
      </c>
      <c r="G5" s="146" t="s">
        <v>4</v>
      </c>
    </row>
    <row r="6" spans="1:7" ht="52.8">
      <c r="A6" s="118"/>
      <c r="B6" s="119"/>
      <c r="C6" s="120" t="s">
        <v>126</v>
      </c>
      <c r="D6" s="119" t="s">
        <v>127</v>
      </c>
      <c r="E6" s="148" t="s">
        <v>128</v>
      </c>
      <c r="F6" s="148" t="s">
        <v>141</v>
      </c>
      <c r="G6" s="147" t="s">
        <v>129</v>
      </c>
    </row>
    <row r="7" spans="1:7">
      <c r="A7" s="118">
        <v>1</v>
      </c>
      <c r="B7" s="121" t="s">
        <v>143</v>
      </c>
      <c r="C7" s="122">
        <f>SUM(C8:C11)</f>
        <v>0</v>
      </c>
      <c r="D7" s="122">
        <f t="shared" ref="D7:G7" si="0">SUM(D8:D11)</f>
        <v>0</v>
      </c>
      <c r="E7" s="122">
        <f t="shared" si="0"/>
        <v>0</v>
      </c>
      <c r="F7" s="122">
        <f t="shared" si="0"/>
        <v>0</v>
      </c>
      <c r="G7" s="122">
        <f t="shared" si="0"/>
        <v>0</v>
      </c>
    </row>
    <row r="8" spans="1:7">
      <c r="A8" s="118">
        <v>2</v>
      </c>
      <c r="B8" s="123" t="s">
        <v>71</v>
      </c>
      <c r="C8" s="124"/>
      <c r="D8" s="100"/>
      <c r="E8" s="100"/>
      <c r="F8" s="100"/>
      <c r="G8" s="101"/>
    </row>
    <row r="9" spans="1:7">
      <c r="A9" s="118">
        <v>3</v>
      </c>
      <c r="B9" s="123" t="s">
        <v>130</v>
      </c>
      <c r="C9" s="124"/>
      <c r="D9" s="100"/>
      <c r="E9" s="100"/>
      <c r="F9" s="100"/>
      <c r="G9" s="101"/>
    </row>
    <row r="10" spans="1:7">
      <c r="A10" s="118">
        <v>4</v>
      </c>
      <c r="B10" s="125" t="s">
        <v>131</v>
      </c>
      <c r="C10" s="124"/>
      <c r="D10" s="100"/>
      <c r="E10" s="100"/>
      <c r="F10" s="100"/>
      <c r="G10" s="101"/>
    </row>
    <row r="11" spans="1:7">
      <c r="A11" s="118">
        <v>5</v>
      </c>
      <c r="B11" s="123" t="s">
        <v>132</v>
      </c>
      <c r="C11" s="124"/>
      <c r="D11" s="100"/>
      <c r="E11" s="100"/>
      <c r="F11" s="100"/>
      <c r="G11" s="101"/>
    </row>
    <row r="12" spans="1:7">
      <c r="A12" s="118">
        <v>6</v>
      </c>
      <c r="B12" s="93" t="s">
        <v>114</v>
      </c>
      <c r="C12" s="96">
        <f>SUM(C13:C16)</f>
        <v>879947</v>
      </c>
      <c r="D12" s="96">
        <f>SUM(D13:D16)</f>
        <v>0</v>
      </c>
      <c r="E12" s="96">
        <f>SUM(E13:E16)</f>
        <v>0</v>
      </c>
      <c r="F12" s="96">
        <f>SUM(F13:F16)</f>
        <v>0</v>
      </c>
      <c r="G12" s="97">
        <f>SUM(G13:G16)</f>
        <v>14462.583487150312</v>
      </c>
    </row>
    <row r="13" spans="1:7">
      <c r="A13" s="118">
        <v>7</v>
      </c>
      <c r="B13" s="123" t="s">
        <v>71</v>
      </c>
      <c r="C13" s="94"/>
      <c r="D13" s="94"/>
      <c r="E13" s="94"/>
      <c r="F13" s="94"/>
      <c r="G13" s="95"/>
    </row>
    <row r="14" spans="1:7">
      <c r="A14" s="118">
        <v>8</v>
      </c>
      <c r="B14" s="123" t="s">
        <v>130</v>
      </c>
      <c r="C14" s="94">
        <v>879947</v>
      </c>
      <c r="D14" s="94"/>
      <c r="E14" s="94"/>
      <c r="F14" s="94"/>
      <c r="G14" s="95">
        <v>14462.583487150312</v>
      </c>
    </row>
    <row r="15" spans="1:7">
      <c r="A15" s="118">
        <v>9</v>
      </c>
      <c r="B15" s="125" t="s">
        <v>131</v>
      </c>
      <c r="C15" s="94"/>
      <c r="D15" s="94"/>
      <c r="E15" s="94"/>
      <c r="F15" s="94"/>
      <c r="G15" s="95"/>
    </row>
    <row r="16" spans="1:7">
      <c r="A16" s="118">
        <v>10</v>
      </c>
      <c r="B16" s="123" t="s">
        <v>132</v>
      </c>
      <c r="C16" s="94"/>
      <c r="D16" s="94"/>
      <c r="E16" s="94"/>
      <c r="F16" s="94"/>
      <c r="G16" s="95"/>
    </row>
    <row r="17" spans="1:7">
      <c r="A17" s="118">
        <v>11</v>
      </c>
      <c r="B17" s="93" t="s">
        <v>49</v>
      </c>
      <c r="C17" s="96">
        <f>SUM(C18:C21)</f>
        <v>0</v>
      </c>
      <c r="D17" s="96">
        <f>SUM(D18:D21)</f>
        <v>0</v>
      </c>
      <c r="E17" s="96">
        <f>SUM(E18:E21)</f>
        <v>0</v>
      </c>
      <c r="F17" s="96">
        <f>SUM(F18:F21)</f>
        <v>0</v>
      </c>
      <c r="G17" s="97">
        <f>SUM(G18:G21)</f>
        <v>0</v>
      </c>
    </row>
    <row r="18" spans="1:7">
      <c r="A18" s="118">
        <v>12</v>
      </c>
      <c r="B18" s="123" t="s">
        <v>71</v>
      </c>
      <c r="C18" s="94"/>
      <c r="D18" s="94"/>
      <c r="E18" s="94" t="s">
        <v>9</v>
      </c>
      <c r="F18" s="94"/>
      <c r="G18" s="95"/>
    </row>
    <row r="19" spans="1:7">
      <c r="A19" s="118">
        <v>13</v>
      </c>
      <c r="B19" s="123" t="s">
        <v>130</v>
      </c>
      <c r="C19" s="94"/>
      <c r="D19" s="94"/>
      <c r="E19" s="94"/>
      <c r="F19" s="94"/>
      <c r="G19" s="95"/>
    </row>
    <row r="20" spans="1:7">
      <c r="A20" s="118">
        <v>14</v>
      </c>
      <c r="B20" s="125" t="s">
        <v>131</v>
      </c>
      <c r="C20" s="94"/>
      <c r="D20" s="94"/>
      <c r="E20" s="94"/>
      <c r="F20" s="94"/>
      <c r="G20" s="95"/>
    </row>
    <row r="21" spans="1:7">
      <c r="A21" s="118">
        <v>15</v>
      </c>
      <c r="B21" s="123" t="s">
        <v>132</v>
      </c>
      <c r="C21" s="94"/>
      <c r="D21" s="94"/>
      <c r="E21" s="94"/>
      <c r="F21" s="94"/>
      <c r="G21" s="95"/>
    </row>
    <row r="22" spans="1:7" ht="13.8" thickBot="1">
      <c r="A22" s="118">
        <v>16</v>
      </c>
      <c r="B22" s="126" t="s">
        <v>133</v>
      </c>
      <c r="C22" s="127">
        <f>C12+C17</f>
        <v>879947</v>
      </c>
      <c r="D22" s="127">
        <f>D12+D17</f>
        <v>0</v>
      </c>
      <c r="E22" s="127">
        <f>E12+E17</f>
        <v>0</v>
      </c>
      <c r="F22" s="127">
        <f>F12+F17</f>
        <v>0</v>
      </c>
      <c r="G22" s="128">
        <f>G12+G17</f>
        <v>14462.583487150312</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9"/>
  <sheetViews>
    <sheetView workbookViewId="0">
      <pane xSplit="2" ySplit="8" topLeftCell="C9" activePane="bottomRight" state="frozen"/>
      <selection activeCell="L18" sqref="L18"/>
      <selection pane="topRight" activeCell="L18" sqref="L18"/>
      <selection pane="bottomLeft" activeCell="L18" sqref="L18"/>
      <selection pane="bottomRight" activeCell="D24" sqref="D24"/>
    </sheetView>
  </sheetViews>
  <sheetFormatPr defaultColWidth="9.109375" defaultRowHeight="13.2"/>
  <cols>
    <col min="1" max="1" width="10.5546875" style="47" bestFit="1" customWidth="1"/>
    <col min="2" max="2" width="89.109375" style="47" bestFit="1" customWidth="1"/>
    <col min="3" max="3" width="15.109375" style="85" customWidth="1"/>
    <col min="4" max="5" width="13.6640625" style="85" customWidth="1"/>
    <col min="6" max="6" width="16.33203125" style="85" customWidth="1"/>
    <col min="7" max="8" width="13.6640625" style="85" customWidth="1"/>
    <col min="9" max="9" width="17.5546875" style="85" customWidth="1"/>
    <col min="10" max="10" width="14.5546875" style="85" customWidth="1"/>
    <col min="11" max="12" width="13.6640625" style="85" customWidth="1"/>
    <col min="13" max="13" width="15" style="85" customWidth="1"/>
    <col min="14" max="15" width="13.6640625" style="85" customWidth="1"/>
    <col min="16" max="17" width="15.6640625" style="85" customWidth="1"/>
    <col min="18" max="18" width="9.109375" style="85"/>
    <col min="19" max="16384" width="9.109375" style="47"/>
  </cols>
  <sheetData>
    <row r="1" spans="1:15" ht="13.8">
      <c r="A1" s="47" t="s">
        <v>28</v>
      </c>
      <c r="B1" s="1" t="s">
        <v>154</v>
      </c>
    </row>
    <row r="2" spans="1:15" ht="13.8">
      <c r="A2" s="47" t="s">
        <v>29</v>
      </c>
      <c r="B2" s="2" t="s">
        <v>185</v>
      </c>
    </row>
    <row r="4" spans="1:15" ht="13.8" thickBot="1">
      <c r="A4" s="66" t="s">
        <v>54</v>
      </c>
      <c r="B4" s="154" t="s">
        <v>27</v>
      </c>
    </row>
    <row r="5" spans="1:15">
      <c r="A5" s="55"/>
      <c r="B5" s="129"/>
      <c r="C5" s="143" t="s">
        <v>0</v>
      </c>
      <c r="D5" s="143" t="s">
        <v>1</v>
      </c>
      <c r="E5" s="143" t="s">
        <v>2</v>
      </c>
      <c r="F5" s="143" t="s">
        <v>3</v>
      </c>
      <c r="G5" s="143" t="s">
        <v>4</v>
      </c>
      <c r="H5" s="143" t="s">
        <v>8</v>
      </c>
      <c r="I5" s="143" t="s">
        <v>13</v>
      </c>
      <c r="J5" s="143" t="s">
        <v>14</v>
      </c>
      <c r="K5" s="143" t="s">
        <v>138</v>
      </c>
      <c r="L5" s="143" t="s">
        <v>15</v>
      </c>
      <c r="M5" s="143" t="s">
        <v>16</v>
      </c>
      <c r="N5" s="143" t="s">
        <v>17</v>
      </c>
      <c r="O5" s="130" t="s">
        <v>18</v>
      </c>
    </row>
    <row r="6" spans="1:15" ht="12.75" customHeight="1">
      <c r="A6" s="56"/>
      <c r="B6" s="58"/>
      <c r="C6" s="213" t="s">
        <v>139</v>
      </c>
      <c r="D6" s="213"/>
      <c r="E6" s="213"/>
      <c r="F6" s="215" t="s">
        <v>57</v>
      </c>
      <c r="G6" s="215"/>
      <c r="H6" s="215"/>
      <c r="I6" s="215"/>
      <c r="J6" s="215"/>
      <c r="K6" s="215"/>
      <c r="L6" s="215"/>
      <c r="M6" s="215" t="s">
        <v>63</v>
      </c>
      <c r="N6" s="215"/>
      <c r="O6" s="214"/>
    </row>
    <row r="7" spans="1:15" ht="15" customHeight="1">
      <c r="A7" s="56"/>
      <c r="B7" s="58"/>
      <c r="C7" s="215" t="s">
        <v>144</v>
      </c>
      <c r="D7" s="215" t="s">
        <v>145</v>
      </c>
      <c r="E7" s="215" t="s">
        <v>56</v>
      </c>
      <c r="F7" s="215" t="s">
        <v>58</v>
      </c>
      <c r="G7" s="215"/>
      <c r="H7" s="215" t="s">
        <v>59</v>
      </c>
      <c r="I7" s="215" t="s">
        <v>60</v>
      </c>
      <c r="J7" s="215"/>
      <c r="K7" s="216" t="s">
        <v>61</v>
      </c>
      <c r="L7" s="216"/>
      <c r="M7" s="213" t="s">
        <v>148</v>
      </c>
      <c r="N7" s="213" t="s">
        <v>149</v>
      </c>
      <c r="O7" s="214" t="s">
        <v>64</v>
      </c>
    </row>
    <row r="8" spans="1:15" ht="26.4">
      <c r="A8" s="56"/>
      <c r="B8" s="58"/>
      <c r="C8" s="215"/>
      <c r="D8" s="215"/>
      <c r="E8" s="215"/>
      <c r="F8" s="148" t="s">
        <v>146</v>
      </c>
      <c r="G8" s="148" t="s">
        <v>147</v>
      </c>
      <c r="H8" s="215"/>
      <c r="I8" s="148" t="s">
        <v>144</v>
      </c>
      <c r="J8" s="148" t="s">
        <v>145</v>
      </c>
      <c r="K8" s="149" t="s">
        <v>151</v>
      </c>
      <c r="L8" s="149" t="s">
        <v>62</v>
      </c>
      <c r="M8" s="213"/>
      <c r="N8" s="213"/>
      <c r="O8" s="214"/>
    </row>
    <row r="9" spans="1:15">
      <c r="A9" s="131"/>
      <c r="B9" s="132" t="s">
        <v>48</v>
      </c>
      <c r="C9" s="133"/>
      <c r="D9" s="133"/>
      <c r="E9" s="133"/>
      <c r="F9" s="134"/>
      <c r="G9" s="134"/>
      <c r="H9" s="57"/>
      <c r="I9" s="57"/>
      <c r="J9" s="57"/>
      <c r="K9" s="57"/>
      <c r="L9" s="57"/>
      <c r="M9" s="134"/>
      <c r="N9" s="134"/>
      <c r="O9" s="135"/>
    </row>
    <row r="10" spans="1:15">
      <c r="A10" s="56">
        <v>1</v>
      </c>
      <c r="B10" s="136" t="s">
        <v>55</v>
      </c>
      <c r="C10" s="137">
        <f>SUM(C11:C17)</f>
        <v>921</v>
      </c>
      <c r="D10" s="137">
        <f>SUM(D11:D17)</f>
        <v>238</v>
      </c>
      <c r="E10" s="137">
        <f>SUM(E11:E17)</f>
        <v>1159</v>
      </c>
      <c r="F10" s="138">
        <f t="shared" ref="F10:O10" si="0">SUM(F11:F17)</f>
        <v>2670</v>
      </c>
      <c r="G10" s="138">
        <f t="shared" si="0"/>
        <v>1004</v>
      </c>
      <c r="H10" s="137">
        <f t="shared" si="0"/>
        <v>305</v>
      </c>
      <c r="I10" s="137">
        <f t="shared" si="0"/>
        <v>0</v>
      </c>
      <c r="J10" s="137">
        <f t="shared" si="0"/>
        <v>0</v>
      </c>
      <c r="K10" s="137">
        <f t="shared" si="0"/>
        <v>0</v>
      </c>
      <c r="L10" s="137">
        <f t="shared" si="0"/>
        <v>0</v>
      </c>
      <c r="M10" s="138">
        <f>SUM(M11:M17)</f>
        <v>3286</v>
      </c>
      <c r="N10" s="138">
        <f t="shared" si="0"/>
        <v>1547</v>
      </c>
      <c r="O10" s="139">
        <f t="shared" si="0"/>
        <v>4833</v>
      </c>
    </row>
    <row r="11" spans="1:15">
      <c r="A11" s="56">
        <v>1.1000000000000001</v>
      </c>
      <c r="B11" s="58" t="s">
        <v>187</v>
      </c>
      <c r="C11" s="52">
        <v>503</v>
      </c>
      <c r="D11" s="52">
        <v>130</v>
      </c>
      <c r="E11" s="137">
        <f t="shared" ref="E11:E17" si="1">C11+D11</f>
        <v>633</v>
      </c>
      <c r="F11" s="52">
        <v>1335</v>
      </c>
      <c r="G11" s="52">
        <v>514</v>
      </c>
      <c r="H11" s="52">
        <v>135</v>
      </c>
      <c r="I11" s="52"/>
      <c r="J11" s="52"/>
      <c r="K11" s="140"/>
      <c r="L11" s="140"/>
      <c r="M11" s="137">
        <f>C11+F11-H11-I11</f>
        <v>1703</v>
      </c>
      <c r="N11" s="137">
        <f>D11+G11+H11-J11+K11-L11</f>
        <v>779</v>
      </c>
      <c r="O11" s="139">
        <f t="shared" ref="O11:O17" si="2">M11+N11</f>
        <v>2482</v>
      </c>
    </row>
    <row r="12" spans="1:15">
      <c r="A12" s="56">
        <v>1.2</v>
      </c>
      <c r="B12" s="58" t="s">
        <v>188</v>
      </c>
      <c r="C12" s="52">
        <v>85</v>
      </c>
      <c r="D12" s="52">
        <v>22</v>
      </c>
      <c r="E12" s="137">
        <f t="shared" si="1"/>
        <v>107</v>
      </c>
      <c r="F12" s="52">
        <v>316</v>
      </c>
      <c r="G12" s="52">
        <v>112</v>
      </c>
      <c r="H12" s="52">
        <v>46</v>
      </c>
      <c r="I12" s="52"/>
      <c r="J12" s="52"/>
      <c r="K12" s="140"/>
      <c r="L12" s="140"/>
      <c r="M12" s="137">
        <f t="shared" ref="M12:M17" si="3">C12+F12-H12-I12</f>
        <v>355</v>
      </c>
      <c r="N12" s="137">
        <f t="shared" ref="N12:N17" si="4">D12+G12+H12-J12+K12-L12</f>
        <v>180</v>
      </c>
      <c r="O12" s="139">
        <f t="shared" si="2"/>
        <v>535</v>
      </c>
    </row>
    <row r="13" spans="1:15">
      <c r="A13" s="56">
        <v>1.3</v>
      </c>
      <c r="B13" s="58" t="s">
        <v>189</v>
      </c>
      <c r="C13" s="52">
        <v>124</v>
      </c>
      <c r="D13" s="52">
        <v>32</v>
      </c>
      <c r="E13" s="137">
        <f t="shared" si="1"/>
        <v>156</v>
      </c>
      <c r="F13" s="52">
        <v>395</v>
      </c>
      <c r="G13" s="52">
        <v>145</v>
      </c>
      <c r="H13" s="52">
        <v>51</v>
      </c>
      <c r="I13" s="52"/>
      <c r="J13" s="52"/>
      <c r="K13" s="140"/>
      <c r="L13" s="140"/>
      <c r="M13" s="137">
        <f t="shared" si="3"/>
        <v>468</v>
      </c>
      <c r="N13" s="137">
        <f t="shared" si="4"/>
        <v>228</v>
      </c>
      <c r="O13" s="139">
        <f t="shared" si="2"/>
        <v>696</v>
      </c>
    </row>
    <row r="14" spans="1:15">
      <c r="A14" s="56">
        <v>1.4</v>
      </c>
      <c r="B14" s="58" t="s">
        <v>190</v>
      </c>
      <c r="C14" s="52">
        <v>85</v>
      </c>
      <c r="D14" s="52">
        <v>22</v>
      </c>
      <c r="E14" s="137">
        <f t="shared" si="1"/>
        <v>107</v>
      </c>
      <c r="F14" s="52">
        <v>272</v>
      </c>
      <c r="G14" s="52">
        <v>100</v>
      </c>
      <c r="H14" s="52">
        <v>34</v>
      </c>
      <c r="I14" s="52"/>
      <c r="J14" s="52"/>
      <c r="K14" s="140"/>
      <c r="L14" s="140"/>
      <c r="M14" s="137">
        <f t="shared" si="3"/>
        <v>323</v>
      </c>
      <c r="N14" s="137">
        <f t="shared" si="4"/>
        <v>156</v>
      </c>
      <c r="O14" s="139">
        <f t="shared" si="2"/>
        <v>479</v>
      </c>
    </row>
    <row r="15" spans="1:15">
      <c r="A15" s="56">
        <v>1.5</v>
      </c>
      <c r="B15" s="58" t="s">
        <v>191</v>
      </c>
      <c r="C15" s="52">
        <v>124</v>
      </c>
      <c r="D15" s="52">
        <v>32</v>
      </c>
      <c r="E15" s="137">
        <f t="shared" si="1"/>
        <v>156</v>
      </c>
      <c r="F15" s="52">
        <v>352</v>
      </c>
      <c r="G15" s="52">
        <v>133</v>
      </c>
      <c r="H15" s="52">
        <v>39</v>
      </c>
      <c r="I15" s="52"/>
      <c r="J15" s="52"/>
      <c r="K15" s="140"/>
      <c r="L15" s="140"/>
      <c r="M15" s="137">
        <f t="shared" si="3"/>
        <v>437</v>
      </c>
      <c r="N15" s="137">
        <f t="shared" si="4"/>
        <v>204</v>
      </c>
      <c r="O15" s="139">
        <f t="shared" si="2"/>
        <v>641</v>
      </c>
    </row>
    <row r="16" spans="1:15">
      <c r="A16" s="56">
        <v>1.6</v>
      </c>
      <c r="B16" s="58"/>
      <c r="C16" s="52"/>
      <c r="D16" s="52"/>
      <c r="E16" s="137">
        <f t="shared" si="1"/>
        <v>0</v>
      </c>
      <c r="F16" s="52"/>
      <c r="G16" s="52"/>
      <c r="H16" s="52"/>
      <c r="I16" s="52"/>
      <c r="J16" s="52"/>
      <c r="K16" s="140"/>
      <c r="L16" s="140"/>
      <c r="M16" s="137">
        <f>C16+F16-H16-I16</f>
        <v>0</v>
      </c>
      <c r="N16" s="137">
        <f t="shared" si="4"/>
        <v>0</v>
      </c>
      <c r="O16" s="139">
        <f t="shared" si="2"/>
        <v>0</v>
      </c>
    </row>
    <row r="17" spans="1:15">
      <c r="A17" s="56" t="s">
        <v>12</v>
      </c>
      <c r="B17" s="58"/>
      <c r="C17" s="52"/>
      <c r="D17" s="52"/>
      <c r="E17" s="137">
        <f t="shared" si="1"/>
        <v>0</v>
      </c>
      <c r="F17" s="52"/>
      <c r="G17" s="52"/>
      <c r="H17" s="52"/>
      <c r="I17" s="52"/>
      <c r="J17" s="52"/>
      <c r="K17" s="140"/>
      <c r="L17" s="140"/>
      <c r="M17" s="137">
        <f t="shared" si="3"/>
        <v>0</v>
      </c>
      <c r="N17" s="137">
        <f t="shared" si="4"/>
        <v>0</v>
      </c>
      <c r="O17" s="139">
        <f t="shared" si="2"/>
        <v>0</v>
      </c>
    </row>
    <row r="18" spans="1:15">
      <c r="A18" s="131"/>
      <c r="B18" s="47" t="s">
        <v>49</v>
      </c>
      <c r="C18" s="133"/>
      <c r="D18" s="133"/>
      <c r="E18" s="133"/>
      <c r="F18" s="133"/>
      <c r="G18" s="133"/>
      <c r="H18" s="133"/>
      <c r="I18" s="133"/>
      <c r="J18" s="133"/>
      <c r="K18" s="141"/>
      <c r="L18" s="141"/>
      <c r="M18" s="133"/>
      <c r="N18" s="133"/>
      <c r="O18" s="135"/>
    </row>
    <row r="19" spans="1:15">
      <c r="A19" s="56">
        <v>2</v>
      </c>
      <c r="B19" s="142" t="s">
        <v>55</v>
      </c>
      <c r="C19" s="137"/>
      <c r="D19" s="137"/>
      <c r="E19" s="137"/>
      <c r="F19" s="137"/>
      <c r="G19" s="137"/>
      <c r="H19" s="137"/>
      <c r="I19" s="137"/>
      <c r="J19" s="137"/>
      <c r="K19" s="137"/>
      <c r="L19" s="137"/>
      <c r="M19" s="137">
        <f t="shared" ref="M19" si="5">C19+F19-H19-I19</f>
        <v>0</v>
      </c>
      <c r="N19" s="137">
        <f t="shared" ref="N19" si="6">D19+G19+H19-J19+K19-L19</f>
        <v>0</v>
      </c>
      <c r="O19" s="139">
        <f t="shared" ref="O19" si="7">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hy3JnkTOBxGWXOqyZUYPeB9X2k6S9C98CBPedxaM7X0=</DigestValue>
    </Reference>
    <Reference Type="http://www.w3.org/2000/09/xmldsig#Object" URI="#idOfficeObject">
      <DigestMethod Algorithm="http://www.w3.org/2001/04/xmlenc#sha256"/>
      <DigestValue>oAA75ZVIGAsk1IDXk76DiZSGcoOkmFuRkr8havf95to=</DigestValue>
    </Reference>
    <Reference Type="http://uri.etsi.org/01903#SignedProperties" URI="#idSignedProperties">
      <Transforms>
        <Transform Algorithm="http://www.w3.org/TR/2001/REC-xml-c14n-20010315"/>
      </Transforms>
      <DigestMethod Algorithm="http://www.w3.org/2001/04/xmlenc#sha256"/>
      <DigestValue>XgNUV4DpUVZLu9NzqJwScuLXBmX7NDSuqZcNZjcN+Mk=</DigestValue>
    </Reference>
  </SignedInfo>
  <SignatureValue>ka3MRfP61Pa+bUGw2Yk6GRfrUSFtXIEiv10Q3jEl4qQUN45zeZBP5DOcr+/uot1j6JvgiAzzRWvW
YNG5NtBe6t4PAF0Cn4n/WEmtfEC9BF9tVsCucSiWV5amv/OLxi7ow6hzicxAyz/6kQGnHMOBmdrs
k65PzkQ7QZ+s1jD4RIltmfESroT44WE5oZvdJ3wsKXnXxdY8W93ACX4Ez+nWynO6KwH8GmrTJdcV
wjSq2tnxqP7yo7idky8u5zdxHIydWJ+DkTbeAWu0VvOB3o3HJUhwDUoT84XGYFoNUbIrzZyAjoes
iFU9oYTfpMKOHDwfjMb+TkqMeGGTSKnBBpRZbA==</SignatureValue>
  <KeyInfo>
    <X509Data>
      <X509Certificate>MIID8jCCAtqgAwIBAgIQZu6hUIM72JtE+XR+B5WG3jANBgkqhkiG9w0BAQsFADB4MXYwEQYKCZImiZPyLGQBGRYDbmV0MBUGCgmSJomT8ixkARkWB3dpbmRvd3MwHQYDVQQDExZNUy1Pcmdhbml6YXRpb24tQWNjZXNzMCsGA1UECxMkODJkYmFjYTQtM2U4MS00NmNhLTljNzMtMDk1MGMxZWFjYTk3MB4XDTIzMDMyOTEzMzk0MVoXDTMzMDMyOTE0MDk0MVowLzEtMCsGA1UEAxMkODhmNDllMWUtYTUwMi00MzFlLWFhNTYtZjViNDEyYTJjYzBjMIIBIjANBgkqhkiG9w0BAQEFAAOCAQ8AMIIBCgKCAQEAwb+KwYZ7Sp/E3uGfbt7uvYBXCLZyu+7oFMITyToeu0y/GILG94G/5q7EHyr3tZ8gwk/tY1yASoi+mj4mv8+aeuq9kRL0WK0mtDkfsL50qCcn85sqEJDEP1nqkZtEV2iXQ9Aw6TXnduiox6n+3TT8Xi9/2JhUWtRRz2iv7h9hobw7BMLOl7bvzwtnT80QTJzCALlMRcShZprQ8134nceq8Gx/zGnuN0Me5JdCvduECAswK+LkH9pcek5iTpqVCmHhI96lCP17Idj/uvpsu/YTZw5/bW0A75080TQ7bToM8xYb7M5v0dCDIURbYSy1/iWCavtJUTWemEN7b9jUAUWIFQIDAQABo4HAMIG9MAwGA1UdEwEB/wQCMAAwFgYDVR0lAQH/BAwwCgYIKwYBBQUHAwIwIgYLKoZIhvcUAQWCHAIEEwSBEB6e9IgCpR5Dqlb1tBKizAwwIgYLKoZIhvcUAQWCHAMEEwSBEKI/dmPU9XVEibwyTDPV9KYwIgYLKoZIhvcUAQWCHAUEEwSBENJN8/mvZxtOoy2YtRXV9DEwFAYLKoZIhvcUAQWCHAgEBQSBAkFTMBMGCyqGSIb3FAEFghwHBAQEgQEwMA0GCSqGSIb3DQEBCwUAA4IBAQCLtVN87mtXcvHKEMrJOFyVPWiGNODJpHzamNUPOrPO4eb+wLL3IeE2rfJeEFcw8Bw2QJB2XYy6HlSN1dRX6+0r1qo25WMrwlwo3GodSjAmZfZDsPb00yx7dRGBB9t6csdL4fWQpI/mmm/3+joImc6gvEKBiID83pFC8TPMnY96/OTkehZqNWcAXXLi53b930elfV+uioMEpxLCWE12ugiZ8sxPyLO8fWPJksED+cjLILkdhKxnJlM+cDPpiycR8qRHAuzFPvRxudj58OEuNTtGZhSLs+gNaI5tnw5Zgwr/Qvr40IhHY7RnVl6JI55DQTw/S9Bd9JJ58Rw5JXMn2I+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lE7uOsvGC3sXvoGIo20ZI+1oiFArK3MBnz7esU+q0DI=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imAkHAVdP5ghpgNhkrU2W/VCTzoUu9rtq4ovbpoNt9Y=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AO7cB0cQNCdQ0D2w6w8u66AwiR6IpznWnQcpmVM0nhs=</DigestValue>
      </Reference>
      <Reference URI="/xl/styles.xml?ContentType=application/vnd.openxmlformats-officedocument.spreadsheetml.styles+xml">
        <DigestMethod Algorithm="http://www.w3.org/2001/04/xmlenc#sha256"/>
        <DigestValue>hu9yGnrtR603rEeOhltm1sEdO4yVlnc9FbXMYoT9icw=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JNMywBOrnTN8cBLh7cTiKN+6Sj8zh+lLlTBeqjC6pas=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wRfVmrCOXKyt3jLKKkJA9iylITi/8Squ0pQu2CUMdFw=</DigestValue>
      </Reference>
      <Reference URI="/xl/worksheets/sheet2.xml?ContentType=application/vnd.openxmlformats-officedocument.spreadsheetml.worksheet+xml">
        <DigestMethod Algorithm="http://www.w3.org/2001/04/xmlenc#sha256"/>
        <DigestValue>h3vNPFpCMEVJLIJwBDmjw3jsp46LEjJ0ItLBQ8W6Z+0=</DigestValue>
      </Reference>
      <Reference URI="/xl/worksheets/sheet3.xml?ContentType=application/vnd.openxmlformats-officedocument.spreadsheetml.worksheet+xml">
        <DigestMethod Algorithm="http://www.w3.org/2001/04/xmlenc#sha256"/>
        <DigestValue>+aSY7cBnaEDOMSL1iP5h4Yyph/SjVjPQQjlZt174cMw=</DigestValue>
      </Reference>
      <Reference URI="/xl/worksheets/sheet4.xml?ContentType=application/vnd.openxmlformats-officedocument.spreadsheetml.worksheet+xml">
        <DigestMethod Algorithm="http://www.w3.org/2001/04/xmlenc#sha256"/>
        <DigestValue>mFWC8IPns6qCf0f6KE3vIs2ALNO30ALaNKBTZeM+o7g=</DigestValue>
      </Reference>
      <Reference URI="/xl/worksheets/sheet5.xml?ContentType=application/vnd.openxmlformats-officedocument.spreadsheetml.worksheet+xml">
        <DigestMethod Algorithm="http://www.w3.org/2001/04/xmlenc#sha256"/>
        <DigestValue>DHG+vePs4J9w6/s/T2rNpk1tjE/pck2AVcl+ntPjxnU=</DigestValue>
      </Reference>
      <Reference URI="/xl/worksheets/sheet6.xml?ContentType=application/vnd.openxmlformats-officedocument.spreadsheetml.worksheet+xml">
        <DigestMethod Algorithm="http://www.w3.org/2001/04/xmlenc#sha256"/>
        <DigestValue>REIjmNLB4g7g9Kt5j+H280uy/EDCBJ3rLfYKiw/Fp4o=</DigestValue>
      </Reference>
      <Reference URI="/xl/worksheets/sheet7.xml?ContentType=application/vnd.openxmlformats-officedocument.spreadsheetml.worksheet+xml">
        <DigestMethod Algorithm="http://www.w3.org/2001/04/xmlenc#sha256"/>
        <DigestValue>1HR47rIjVmOs5bI0I8eirOOaDovKPna49rLrWeAeeCs=</DigestValue>
      </Reference>
      <Reference URI="/xl/worksheets/sheet8.xml?ContentType=application/vnd.openxmlformats-officedocument.spreadsheetml.worksheet+xml">
        <DigestMethod Algorithm="http://www.w3.org/2001/04/xmlenc#sha256"/>
        <DigestValue>AEt4QgFDixdzYdwfi4N0MEJQLOMi+cVPNcYYfBHwc8Q=</DigestValue>
      </Reference>
      <Reference URI="/xl/worksheets/sheet9.xml?ContentType=application/vnd.openxmlformats-officedocument.spreadsheetml.worksheet+xml">
        <DigestMethod Algorithm="http://www.w3.org/2001/04/xmlenc#sha256"/>
        <DigestValue>iKbX4NjZV5X94Zad6uyZ0daWGhUGSBEhHCu9azOU7HM=</DigestValue>
      </Reference>
    </Manifest>
    <SignatureProperties>
      <SignatureProperty Id="idSignatureTime" Target="#idPackageSignature">
        <mdssi:SignatureTime xmlns:mdssi="http://schemas.openxmlformats.org/package/2006/digital-signature">
          <mdssi:Format>YYYY-MM-DDThh:mm:ssTZD</mdssi:Format>
          <mdssi:Value>2023-05-15T10:46:03Z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2023-05-15T10:46:03Z</xd:SigningTime>
          <xd:SigningCertificate>
            <xd:Cert>
              <xd:CertDigest>
                <DigestMethod Algorithm="http://www.w3.org/2001/04/xmlenc#sha256"/>
                <DigestValue>PiRgm0WACrMGE9d7ADiHd5/+ajjfZjvU0AZAoycsN9w=</DigestValue>
              </xd:CertDigest>
              <xd:IssuerSerial>
                <X509IssuerName>DC=net + DC=windows + CN=MS-Organization-Access + OU=82dbaca4-3e81-46ca-9c73-0950c1eaca97</X509IssuerName>
                <X509SerialNumber>136820294069206782877193071406945240798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5q5l22LQR4SoRuz7LxH/QzNNeDg=</DigestValue>
    </Reference>
    <Reference Type="http://www.w3.org/2000/09/xmldsig#Object" URI="#idOfficeObject">
      <DigestMethod Algorithm="http://www.w3.org/2000/09/xmldsig#sha1"/>
      <DigestValue>vuw6rUUfK8koU9E66+qVw6mX/bE=</DigestValue>
    </Reference>
    <Reference Type="http://uri.etsi.org/01903#SignedProperties" URI="#idSignedProperties">
      <Transforms>
        <Transform Algorithm="http://www.w3.org/TR/2001/REC-xml-c14n-20010315"/>
      </Transforms>
      <DigestMethod Algorithm="http://www.w3.org/2000/09/xmldsig#sha1"/>
      <DigestValue>6GeoeCKPo4SCe3fUnSpKMd+2TKE=</DigestValue>
    </Reference>
  </SignedInfo>
  <SignatureValue>VF+Nz/xOCn4EQ9eUpFCtyrKAsUPMuNBZrZ1b2M5vbjADItwu8pRkFMYkgfk+nBZgHJk4tfl3A0KC
2HnB3OpgRb8LjibOX3sDp6bXYcRKqTI3NZyWp4YHWrjSooA4qS8N8dzIOBgPmKSY1R+1tld/enij
bwDssC04G5BeOYrzNVWR+7KivJx64nwEK/QYZtahGDO9s4BdCiZ9KZAOSGvhklosY2+I0GAbLBaG
nTTkRw12wJ2LIcANTMj5RVGrsi8CuJMvhyQzWrEg0yO5y+2mz64d04xp43UjmrA4YDxsQIqrtf5A
+LOIdOAk3bq+uQ9ETZJ6ixOW0V1ezlTlLgQy7A==</SignatureValue>
  <KeyInfo>
    <X509Data>
      <X509Certificate>MIIDjjCCAnagAwIBAgIKJ3aSdAkrqIrSlTANBgkqhkiG9w0BAQUFADAgMR4wHAYDVQQDExVDb21tdW5pY2F0aW9ucyBTZXJ2ZXIwHhcNMjMwMTMxMTIyOTQzWhcNMjMwNzMwMTIyOTQzWjAgMR4wHAYDVQQDExVpemF0aWFzaHZpbGlAY3JlZG8uZ2UwggEiMA0GCSqGSIb3DQEBAQUAA4IBDwAwggEKAoIBAQC5b5fDMvzgzJnnbLwqGTugLsf4RXO9F6jxpbcSsH97T4683GutD5Nsf0PD/KBCCkAAIkj4qGMavzAAdEBz2E49a86hqI9eSwj3p0ClMNnOSRxHlzMQZCFGliZV8FuZd1L1ueaFuyM9E6rWJrXkb/POz2JlzREdgRXVxSSEnSgtBwiWpqoyzd5n83wYa0hlEc5nH/qXdWwjyUVh2IMBWZjenqR85YwG30zsm9zRJyp0rOYs260RsSxgnDAgxNfcc6TxIfgnRNNMGCo8ogwH2gUrzOrV0ge7KY0HWVbqOnzOtJPidI84bfpL4YXX73JRBKIfjAhIekPu0muN0/PXso6BAgMBAAGjgckwgcYwEwYDVR0lBAwwCgYIKwYBBQUHAwIwLQYDVR0OBCYEJDUxMEM2NDBGLTI4REItNURFRS04QjgxLTBDMEFCMzUxQkRERTA7BgNVHSMENDAygBZMWU5DMTNGRS5jb3JwLmNyZWRvLmdloRiCFkxZTkMxM0ZFLmNvcnAuY3JlZG8uZ2UwIQYDVR0SBBowGIIWTFlOQzEzRkUuY29ycC5jcmVkby5nZTAgBgNVHREEGTAXgRVpemF0aWFzaHZpbGlAY3JlZG8uZ2UwDQYJKoZIhvcNAQEFBQADggEBAD9zUvAJqnk0d0SmO1UQH9Pr7YZ670KSWkKVnOTcu13V+u7gMA39QrlJNg6wtwzMQvHBD8dLknCsSNtPs4+BKy7gddeQ2BLzYJleIhEXDfIEKeTCp97AZSROM94+UMt3l2KNO+XeDwcN4o2THSIBPwAxULgklK1U81eVNay3RKD3YwWoR93eNsD1Uafyv+l61KFR2nd3iZg5WLtC42tPlpS9II31rTxeXXs9r+dK1BfMSLXDvObmZ4TDBPeUBTdC7gH7cKMLybiy1Wv10fSNSfwW12KoUdhN41klxdR6TScLrOhs2Fy+LIBoUseRzw3+f6PGH0Hr2QWAw0cEkXncXA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AkA6bnK3fP6dDWrZopNsvhARhBM=</DigestValue>
      </Reference>
      <Reference URI="/xl/calcChain.xml?ContentType=application/vnd.openxmlformats-officedocument.spreadsheetml.calcChain+xml">
        <DigestMethod Algorithm="http://www.w3.org/2000/09/xmldsig#sha1"/>
        <DigestValue>GvdVdjdDSo0CfCE0CzNuJhfa0LI=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BbzuC6JhaV1TiMhP/sAhbuaYBfk=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QOJWOGL0aTUq7DRCqKq/shSZMHw=</DigestValue>
      </Reference>
      <Reference URI="/xl/externalLinks/externalLink1.xml?ContentType=application/vnd.openxmlformats-officedocument.spreadsheetml.externalLink+xml">
        <DigestMethod Algorithm="http://www.w3.org/2000/09/xmldsig#sha1"/>
        <DigestValue>XZI1CIsGh/fCK98pKfjmEQFTnyM=</DigestValue>
      </Reference>
      <Reference URI="/xl/externalLinks/externalLink2.xml?ContentType=application/vnd.openxmlformats-officedocument.spreadsheetml.externalLink+xml">
        <DigestMethod Algorithm="http://www.w3.org/2000/09/xmldsig#sha1"/>
        <DigestValue>vyB7b689AHBQ2one05Kx6pzV2H4=</DigestValue>
      </Reference>
      <Reference URI="/xl/externalLinks/externalLink3.xml?ContentType=application/vnd.openxmlformats-officedocument.spreadsheetml.externalLink+xml">
        <DigestMethod Algorithm="http://www.w3.org/2000/09/xmldsig#sha1"/>
        <DigestValue>zxNHvfj7bGp54Ws8XpOuyTZ/x0I=</DigestValue>
      </Reference>
      <Reference URI="/xl/printerSettings/printerSettings1.bin?ContentType=application/vnd.openxmlformats-officedocument.spreadsheetml.printerSettings">
        <DigestMethod Algorithm="http://www.w3.org/2000/09/xmldsig#sha1"/>
        <DigestValue>R1y3o9cLyO8UBGdgC0fjZHPyBRw=</DigestValue>
      </Reference>
      <Reference URI="/xl/printerSettings/printerSettings2.bin?ContentType=application/vnd.openxmlformats-officedocument.spreadsheetml.printerSettings">
        <DigestMethod Algorithm="http://www.w3.org/2000/09/xmldsig#sha1"/>
        <DigestValue>hGdcwxusbjJjoRhwBxacHPGZK4Q=</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pX3MqnKwjX41HVYNk+wIlbliZXk=</DigestValue>
      </Reference>
      <Reference URI="/xl/printerSettings/printerSettings6.bin?ContentType=application/vnd.openxmlformats-officedocument.spreadsheetml.printerSettings">
        <DigestMethod Algorithm="http://www.w3.org/2000/09/xmldsig#sha1"/>
        <DigestValue>ZjYF1rngT8+3SuHmWZ9lPAE7NMg=</DigestValue>
      </Reference>
      <Reference URI="/xl/printerSettings/printerSettings7.bin?ContentType=application/vnd.openxmlformats-officedocument.spreadsheetml.printerSettings">
        <DigestMethod Algorithm="http://www.w3.org/2000/09/xmldsig#sha1"/>
        <DigestValue>+KOwmcfcgtOE5fvJVofehvQQArY=</DigestValue>
      </Reference>
      <Reference URI="/xl/printerSettings/printerSettings8.bin?ContentType=application/vnd.openxmlformats-officedocument.spreadsheetml.printerSettings">
        <DigestMethod Algorithm="http://www.w3.org/2000/09/xmldsig#sha1"/>
        <DigestValue>ZjYF1rngT8+3SuHmWZ9lPAE7NMg=</DigestValue>
      </Reference>
      <Reference URI="/xl/sharedStrings.xml?ContentType=application/vnd.openxmlformats-officedocument.spreadsheetml.sharedStrings+xml">
        <DigestMethod Algorithm="http://www.w3.org/2000/09/xmldsig#sha1"/>
        <DigestValue>VJ47SftACD5SRAUVwtsFb23BUmk=</DigestValue>
      </Reference>
      <Reference URI="/xl/styles.xml?ContentType=application/vnd.openxmlformats-officedocument.spreadsheetml.styles+xml">
        <DigestMethod Algorithm="http://www.w3.org/2000/09/xmldsig#sha1"/>
        <DigestValue>tatp06X7TVL0YSBcAiDxdSOvyV8=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Jj9yLhAIJeMFK6BxQ0z/6jxzW34=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uAUUpsQF+d5UjDJ/3lOyC9q6aIU=</DigestValue>
      </Reference>
      <Reference URI="/xl/worksheets/sheet2.xml?ContentType=application/vnd.openxmlformats-officedocument.spreadsheetml.worksheet+xml">
        <DigestMethod Algorithm="http://www.w3.org/2000/09/xmldsig#sha1"/>
        <DigestValue>i2qW4a48O7vlnsiqazTBl/YugRk=</DigestValue>
      </Reference>
      <Reference URI="/xl/worksheets/sheet3.xml?ContentType=application/vnd.openxmlformats-officedocument.spreadsheetml.worksheet+xml">
        <DigestMethod Algorithm="http://www.w3.org/2000/09/xmldsig#sha1"/>
        <DigestValue>yQ4D62PUUz05xDehj9usJS/Li7c=</DigestValue>
      </Reference>
      <Reference URI="/xl/worksheets/sheet4.xml?ContentType=application/vnd.openxmlformats-officedocument.spreadsheetml.worksheet+xml">
        <DigestMethod Algorithm="http://www.w3.org/2000/09/xmldsig#sha1"/>
        <DigestValue>oow0oJ8+MXc8zmSffYXHvIcbQbw=</DigestValue>
      </Reference>
      <Reference URI="/xl/worksheets/sheet5.xml?ContentType=application/vnd.openxmlformats-officedocument.spreadsheetml.worksheet+xml">
        <DigestMethod Algorithm="http://www.w3.org/2000/09/xmldsig#sha1"/>
        <DigestValue>Sd26T1u1fQ3ROHSVu00LvViO2eM=</DigestValue>
      </Reference>
      <Reference URI="/xl/worksheets/sheet6.xml?ContentType=application/vnd.openxmlformats-officedocument.spreadsheetml.worksheet+xml">
        <DigestMethod Algorithm="http://www.w3.org/2000/09/xmldsig#sha1"/>
        <DigestValue>XMYTgPyG0UPo8VvnjKocHWMfrqY=</DigestValue>
      </Reference>
      <Reference URI="/xl/worksheets/sheet7.xml?ContentType=application/vnd.openxmlformats-officedocument.spreadsheetml.worksheet+xml">
        <DigestMethod Algorithm="http://www.w3.org/2000/09/xmldsig#sha1"/>
        <DigestValue>HLAq+ANyt0HkV9JLBvthNNLPUaI=</DigestValue>
      </Reference>
      <Reference URI="/xl/worksheets/sheet8.xml?ContentType=application/vnd.openxmlformats-officedocument.spreadsheetml.worksheet+xml">
        <DigestMethod Algorithm="http://www.w3.org/2000/09/xmldsig#sha1"/>
        <DigestValue>MdYk5AiM/u+zQL0RHGzmoPolrpY=</DigestValue>
      </Reference>
      <Reference URI="/xl/worksheets/sheet9.xml?ContentType=application/vnd.openxmlformats-officedocument.spreadsheetml.worksheet+xml">
        <DigestMethod Algorithm="http://www.w3.org/2000/09/xmldsig#sha1"/>
        <DigestValue>fb6qm2q2uOEwPvvqIDRAIo+UU7Q=</DigestValue>
      </Reference>
    </Manifest>
    <SignatureProperties>
      <SignatureProperty Id="idSignatureTime" Target="#idPackageSignature">
        <mdssi:SignatureTime xmlns:mdssi="http://schemas.openxmlformats.org/package/2006/digital-signature">
          <mdssi:Format>YYYY-MM-DDThh:mm:ssTZD</mdssi:Format>
          <mdssi:Value>2023-05-16T04:44:07Z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2023-05-16T04:44:07Z</xd:SigningTime>
          <xd:SigningCertificate>
            <xd:Cert>
              <xd:CertDigest>
                <DigestMethod Algorithm="http://www.w3.org/2000/09/xmldsig#sha1"/>
                <DigestValue>0AMQATUSaGTzb9ftyzQCRP4IIow=</DigestValue>
              </xd:CertDigest>
              <xd:IssuerSerial>
                <X509IssuerName>CN=Communications Server</X509IssuerName>
                <X509SerialNumber>186359561702523842253461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2023-05-15T10:39:56Z</dcterms:modified>
</cp:coreProperties>
</file>